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90" windowWidth="15480" windowHeight="8445" activeTab="0"/>
  </bookViews>
  <sheets>
    <sheet name="Bid Form" sheetId="1" r:id="rId1"/>
    <sheet name="Delivery Profile" sheetId="2" r:id="rId2"/>
  </sheets>
  <definedNames>
    <definedName name="_xlnm.Print_Area" localSheetId="1">'Delivery Profile'!$A$1:$P$201</definedName>
    <definedName name="_xlnm.Print_Titles" localSheetId="1">'Delivery Profile'!$11:$13</definedName>
  </definedNames>
  <calcPr calcId="125725"/>
</workbook>
</file>

<file path=xl/sharedStrings.xml><?xml version="1.0" encoding="utf-8"?>
<sst xmlns="http://schemas.openxmlformats.org/spreadsheetml/2006/main" count="274" uniqueCount="93">
  <si>
    <t>System Characteristics</t>
  </si>
  <si>
    <t>Offer Characteristics</t>
  </si>
  <si>
    <t>Electrical Interconnection</t>
  </si>
  <si>
    <t>Interconnection Point</t>
  </si>
  <si>
    <t>Queue Position Number (if assigned)</t>
  </si>
  <si>
    <t>Request for Offers</t>
  </si>
  <si>
    <t xml:space="preserve">Interconnection Status </t>
  </si>
  <si>
    <t>Delivery Profile</t>
  </si>
  <si>
    <t>Instructions:</t>
  </si>
  <si>
    <t>- Assume project is at 100% completion of all phases.</t>
  </si>
  <si>
    <t>- Disregard any degradation over time.</t>
  </si>
  <si>
    <t>WINTER</t>
  </si>
  <si>
    <t>SUMMER</t>
  </si>
  <si>
    <t>Weekday</t>
  </si>
  <si>
    <t>Hour Beginning</t>
  </si>
  <si>
    <t>Hour
of
Day</t>
  </si>
  <si>
    <t>Hour
of
Week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</si>
  <si>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</si>
  <si>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</si>
  <si>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</si>
  <si>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</si>
  <si>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</si>
  <si>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</si>
  <si>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</si>
  <si>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</si>
  <si>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</si>
  <si>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</si>
  <si>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</si>
  <si>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</si>
  <si>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Monday</t>
  </si>
  <si>
    <t>Tuesday</t>
  </si>
  <si>
    <t>Wednesday</t>
  </si>
  <si>
    <t>Thursday</t>
  </si>
  <si>
    <t>Friday</t>
  </si>
  <si>
    <t>Saturday</t>
  </si>
  <si>
    <t>Sunday</t>
  </si>
  <si>
    <t>Total MWhs in Typical Week:</t>
  </si>
  <si>
    <t>Total MWhs in Month:</t>
  </si>
  <si>
    <t>% of annual delivery in month:</t>
  </si>
  <si>
    <t>Winter Off-Peak</t>
  </si>
  <si>
    <t>Winter Semi-Peak</t>
  </si>
  <si>
    <t>Winter On-Peak</t>
  </si>
  <si>
    <t>Summer Off-Peak</t>
  </si>
  <si>
    <t>Summer Semi-Peak</t>
  </si>
  <si>
    <t>Summer On-Peak</t>
  </si>
  <si>
    <t>Annual TOD Breakdown:</t>
  </si>
  <si>
    <t/>
  </si>
  <si>
    <t>EXPECTED NET CAPACITY FACTOR (%)</t>
  </si>
  <si>
    <t>Populate the table with expected hourly capacity factor of your project during the indicated time periods.</t>
  </si>
  <si>
    <t>Company Information</t>
  </si>
  <si>
    <t>Company Representative</t>
  </si>
  <si>
    <t>Company Name Submitting Offer:</t>
  </si>
  <si>
    <t>Primary Contact</t>
  </si>
  <si>
    <t>Secondary Contact</t>
  </si>
  <si>
    <t>Company Name on Potential Contract:</t>
  </si>
  <si>
    <t>Contact Name:</t>
  </si>
  <si>
    <t>Company Address:</t>
  </si>
  <si>
    <t>Contact Title:</t>
  </si>
  <si>
    <t>Office Number:</t>
  </si>
  <si>
    <t>Cell Number:</t>
  </si>
  <si>
    <t>Email:</t>
  </si>
  <si>
    <t>Solar Technology :</t>
  </si>
  <si>
    <t>Tracking system:</t>
  </si>
  <si>
    <t>Installation Area, square feet:</t>
  </si>
  <si>
    <t>Contract Year</t>
  </si>
  <si>
    <t>Commericial Operation Date:</t>
  </si>
  <si>
    <t>Year Begins</t>
  </si>
  <si>
    <t>Year Ends</t>
  </si>
  <si>
    <t>Pricing:</t>
  </si>
  <si>
    <t>Contract Term (years):</t>
  </si>
  <si>
    <t>Contract Capacity (MW AC)</t>
  </si>
  <si>
    <t>Installed Nameplate MWdc:</t>
  </si>
  <si>
    <t xml:space="preserve">Your Levelized TOD adjusted price </t>
  </si>
  <si>
    <t>ENERGY DELIVERIES (MWH)</t>
  </si>
  <si>
    <t>TOD PRICES ($/MWH)</t>
  </si>
  <si>
    <t>TOTAL CONTRACT COST</t>
  </si>
  <si>
    <t>TOD-Adjusted Price</t>
  </si>
  <si>
    <t>Net Contract Capacity, MWac:</t>
  </si>
  <si>
    <t>/MWH</t>
  </si>
  <si>
    <t>Interconnection Voltage Level</t>
  </si>
  <si>
    <t>Expected Energy Deliveries (MWh)</t>
  </si>
  <si>
    <t>Bid Price ($/MWh)</t>
  </si>
  <si>
    <t>Pricing Form</t>
  </si>
  <si>
    <t>Only one pricing offer per project will be considered.</t>
  </si>
  <si>
    <t>Fill-in only highlighted cells.</t>
  </si>
  <si>
    <t>How much in distribution interconnection
cost is assumed in your bid price?</t>
  </si>
  <si>
    <t xml:space="preserve">2011 RAM Solicitation </t>
  </si>
  <si>
    <t>2011 RAM Solicitation</t>
  </si>
  <si>
    <t>Project in San Diego County?</t>
  </si>
  <si>
    <t>Solar Photovoltaic</t>
  </si>
  <si>
    <t>Typical Profiles:</t>
  </si>
  <si>
    <t>Solar Thermal</t>
  </si>
  <si>
    <t>Manufacturer: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</si>
</sst>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_);_(* \(#,##0.0\);_(* &quot;-&quot;??_);_(@_)"/>
    <numFmt numFmtId="167" formatCode="_(* #,##0.000_);_(* \(#,##0.00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name val="Garamond"/>
      <family val="1"/>
    </font>
    <font>
      <sz val="15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/>
    <xf numFmtId="0" fontId="11" fillId="2" borderId="5" xfId="0" applyFont="1" applyFill="1" applyBorder="1"/>
    <xf numFmtId="0" fontId="7" fillId="0" borderId="0" xfId="0" applyFont="1"/>
    <xf numFmtId="0" fontId="7" fillId="0" borderId="6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Fill="1" applyBorder="1" applyAlignment="1">
      <alignment/>
    </xf>
    <xf numFmtId="0" fontId="7" fillId="0" borderId="9" xfId="0" applyFont="1" applyBorder="1"/>
    <xf numFmtId="0" fontId="7" fillId="0" borderId="10" xfId="0" applyFont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18" fontId="7" fillId="0" borderId="0" xfId="0" applyNumberFormat="1" applyFont="1"/>
    <xf numFmtId="164" fontId="7" fillId="0" borderId="0" xfId="18" applyNumberFormat="1" applyFont="1"/>
    <xf numFmtId="0" fontId="7" fillId="0" borderId="0" xfId="0" applyFont="1" applyFill="1" applyAlignment="1">
      <alignment horizontal="center"/>
    </xf>
    <xf numFmtId="18" fontId="7" fillId="0" borderId="0" xfId="0" applyNumberFormat="1" applyFont="1" applyFill="1"/>
    <xf numFmtId="164" fontId="7" fillId="0" borderId="0" xfId="18" applyNumberFormat="1" applyFont="1" applyFill="1"/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 applyAlignment="1">
      <alignment horizontal="right"/>
    </xf>
    <xf numFmtId="164" fontId="8" fillId="0" borderId="0" xfId="18" applyNumberFormat="1" applyFont="1"/>
    <xf numFmtId="9" fontId="7" fillId="0" borderId="0" xfId="15" applyFont="1"/>
    <xf numFmtId="165" fontId="8" fillId="0" borderId="0" xfId="18" applyNumberFormat="1" applyFont="1"/>
    <xf numFmtId="165" fontId="7" fillId="0" borderId="0" xfId="18" applyNumberFormat="1" applyFont="1"/>
    <xf numFmtId="0" fontId="8" fillId="3" borderId="0" xfId="0" applyFont="1" applyFill="1" applyBorder="1" applyAlignment="1">
      <alignment horizontal="right"/>
    </xf>
    <xf numFmtId="10" fontId="8" fillId="3" borderId="0" xfId="15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10" fontId="8" fillId="4" borderId="0" xfId="15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10" fontId="8" fillId="5" borderId="0" xfId="15" applyNumberFormat="1" applyFont="1" applyFill="1" applyBorder="1" applyAlignment="1">
      <alignment horizontal="right"/>
    </xf>
    <xf numFmtId="0" fontId="8" fillId="6" borderId="0" xfId="0" applyFont="1" applyFill="1" applyBorder="1" applyAlignment="1">
      <alignment horizontal="right"/>
    </xf>
    <xf numFmtId="10" fontId="8" fillId="6" borderId="0" xfId="15" applyNumberFormat="1" applyFont="1" applyFill="1" applyBorder="1" applyAlignment="1">
      <alignment horizontal="right"/>
    </xf>
    <xf numFmtId="0" fontId="8" fillId="7" borderId="0" xfId="0" applyFont="1" applyFill="1" applyBorder="1" applyAlignment="1">
      <alignment horizontal="right"/>
    </xf>
    <xf numFmtId="10" fontId="8" fillId="7" borderId="0" xfId="15" applyNumberFormat="1" applyFont="1" applyFill="1" applyBorder="1" applyAlignment="1">
      <alignment horizontal="right"/>
    </xf>
    <xf numFmtId="0" fontId="8" fillId="8" borderId="0" xfId="0" applyFont="1" applyFill="1" applyBorder="1" applyAlignment="1">
      <alignment horizontal="right"/>
    </xf>
    <xf numFmtId="10" fontId="8" fillId="8" borderId="0" xfId="15" applyNumberFormat="1" applyFont="1" applyFill="1" applyBorder="1" applyAlignment="1">
      <alignment horizontal="right"/>
    </xf>
    <xf numFmtId="165" fontId="8" fillId="3" borderId="9" xfId="0" applyNumberFormat="1" applyFont="1" applyFill="1" applyBorder="1" applyAlignment="1">
      <alignment horizontal="center" wrapText="1"/>
    </xf>
    <xf numFmtId="165" fontId="8" fillId="4" borderId="9" xfId="0" applyNumberFormat="1" applyFont="1" applyFill="1" applyBorder="1" applyAlignment="1">
      <alignment horizontal="center" wrapText="1"/>
    </xf>
    <xf numFmtId="165" fontId="8" fillId="5" borderId="9" xfId="0" applyNumberFormat="1" applyFont="1" applyFill="1" applyBorder="1" applyAlignment="1">
      <alignment horizontal="center" wrapText="1"/>
    </xf>
    <xf numFmtId="165" fontId="8" fillId="6" borderId="9" xfId="0" applyNumberFormat="1" applyFont="1" applyFill="1" applyBorder="1" applyAlignment="1">
      <alignment horizontal="center" wrapText="1"/>
    </xf>
    <xf numFmtId="165" fontId="8" fillId="7" borderId="9" xfId="0" applyNumberFormat="1" applyFont="1" applyFill="1" applyBorder="1" applyAlignment="1">
      <alignment horizontal="center" wrapText="1"/>
    </xf>
    <xf numFmtId="165" fontId="8" fillId="8" borderId="9" xfId="0" applyNumberFormat="1" applyFont="1" applyFill="1" applyBorder="1" applyAlignment="1">
      <alignment horizontal="center" wrapText="1"/>
    </xf>
    <xf numFmtId="165" fontId="7" fillId="0" borderId="0" xfId="0" applyNumberFormat="1" applyFont="1"/>
    <xf numFmtId="10" fontId="8" fillId="3" borderId="0" xfId="15" applyNumberFormat="1" applyFont="1" applyFill="1" applyBorder="1" applyAlignment="1">
      <alignment horizontal="center" wrapText="1"/>
    </xf>
    <xf numFmtId="10" fontId="8" fillId="4" borderId="0" xfId="15" applyNumberFormat="1" applyFont="1" applyFill="1" applyBorder="1" applyAlignment="1">
      <alignment horizontal="center" wrapText="1"/>
    </xf>
    <xf numFmtId="10" fontId="8" fillId="5" borderId="0" xfId="15" applyNumberFormat="1" applyFont="1" applyFill="1" applyBorder="1" applyAlignment="1">
      <alignment horizontal="center" wrapText="1"/>
    </xf>
    <xf numFmtId="10" fontId="8" fillId="6" borderId="0" xfId="15" applyNumberFormat="1" applyFont="1" applyFill="1" applyBorder="1" applyAlignment="1">
      <alignment horizontal="center" wrapText="1"/>
    </xf>
    <xf numFmtId="10" fontId="8" fillId="7" borderId="0" xfId="15" applyNumberFormat="1" applyFont="1" applyFill="1" applyBorder="1" applyAlignment="1">
      <alignment horizontal="center" wrapText="1"/>
    </xf>
    <xf numFmtId="10" fontId="8" fillId="8" borderId="0" xfId="15" applyNumberFormat="1" applyFont="1" applyFill="1" applyBorder="1" applyAlignment="1">
      <alignment horizontal="center" wrapText="1"/>
    </xf>
    <xf numFmtId="10" fontId="7" fillId="0" borderId="0" xfId="0" applyNumberFormat="1" applyFont="1"/>
    <xf numFmtId="0" fontId="7" fillId="0" borderId="0" xfId="0" applyFont="1" applyAlignment="1">
      <alignment horizontal="right"/>
    </xf>
    <xf numFmtId="0" fontId="9" fillId="0" borderId="6" xfId="0" applyFont="1" applyBorder="1" applyAlignment="1">
      <alignment horizontal="left" indent="1"/>
    </xf>
    <xf numFmtId="0" fontId="9" fillId="0" borderId="0" xfId="0" applyFont="1" applyBorder="1"/>
    <xf numFmtId="0" fontId="12" fillId="0" borderId="0" xfId="0" applyFont="1" applyBorder="1"/>
    <xf numFmtId="0" fontId="12" fillId="0" borderId="0" xfId="0" applyFont="1"/>
    <xf numFmtId="0" fontId="12" fillId="0" borderId="7" xfId="0" applyFont="1" applyBorder="1"/>
    <xf numFmtId="0" fontId="9" fillId="0" borderId="6" xfId="0" applyFont="1" applyBorder="1" applyAlignment="1" quotePrefix="1">
      <alignment horizontal="left" indent="1"/>
    </xf>
    <xf numFmtId="0" fontId="12" fillId="0" borderId="0" xfId="0" applyFont="1" applyFill="1" applyBorder="1" applyAlignment="1">
      <alignment/>
    </xf>
    <xf numFmtId="0" fontId="13" fillId="0" borderId="0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5" xfId="0" applyFont="1" applyBorder="1" applyAlignment="1">
      <alignment horizontal="center"/>
    </xf>
    <xf numFmtId="14" fontId="0" fillId="0" borderId="15" xfId="0" applyNumberFormat="1" applyFont="1" applyBorder="1"/>
    <xf numFmtId="0" fontId="0" fillId="0" borderId="16" xfId="0" applyFont="1" applyBorder="1" applyAlignment="1">
      <alignment horizontal="center"/>
    </xf>
    <xf numFmtId="14" fontId="0" fillId="0" borderId="16" xfId="0" applyNumberFormat="1" applyFont="1" applyBorder="1"/>
    <xf numFmtId="0" fontId="12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/>
    <xf numFmtId="0" fontId="17" fillId="0" borderId="0" xfId="0" applyFont="1"/>
    <xf numFmtId="166" fontId="0" fillId="0" borderId="16" xfId="18" applyNumberFormat="1" applyFont="1" applyBorder="1"/>
    <xf numFmtId="166" fontId="0" fillId="0" borderId="17" xfId="18" applyNumberFormat="1" applyFont="1" applyBorder="1"/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7" fontId="0" fillId="0" borderId="15" xfId="18" applyNumberFormat="1" applyFont="1" applyBorder="1"/>
    <xf numFmtId="7" fontId="0" fillId="0" borderId="16" xfId="18" applyNumberFormat="1" applyFont="1" applyBorder="1"/>
    <xf numFmtId="7" fontId="0" fillId="0" borderId="17" xfId="18" applyNumberFormat="1" applyFont="1" applyBorder="1"/>
    <xf numFmtId="166" fontId="0" fillId="0" borderId="20" xfId="18" applyNumberFormat="1" applyFont="1" applyBorder="1"/>
    <xf numFmtId="0" fontId="0" fillId="0" borderId="18" xfId="0" applyFont="1" applyFill="1" applyBorder="1" applyAlignment="1">
      <alignment horizontal="center" wrapText="1"/>
    </xf>
    <xf numFmtId="5" fontId="0" fillId="0" borderId="18" xfId="18" applyNumberFormat="1" applyFont="1" applyFill="1" applyBorder="1"/>
    <xf numFmtId="44" fontId="0" fillId="0" borderId="15" xfId="16" applyFont="1" applyBorder="1"/>
    <xf numFmtId="44" fontId="0" fillId="0" borderId="16" xfId="16" applyFont="1" applyBorder="1"/>
    <xf numFmtId="167" fontId="2" fillId="0" borderId="18" xfId="18" applyNumberFormat="1" applyFont="1" applyBorder="1"/>
    <xf numFmtId="10" fontId="2" fillId="0" borderId="18" xfId="0" applyNumberFormat="1" applyFont="1" applyBorder="1" applyAlignment="1">
      <alignment horizontal="center" wrapText="1"/>
    </xf>
    <xf numFmtId="14" fontId="0" fillId="9" borderId="18" xfId="0" applyNumberFormat="1" applyFont="1" applyFill="1" applyBorder="1" applyProtection="1">
      <protection locked="0"/>
    </xf>
    <xf numFmtId="0" fontId="0" fillId="9" borderId="21" xfId="0" applyFont="1" applyFill="1" applyBorder="1" applyProtection="1">
      <protection locked="0"/>
    </xf>
    <xf numFmtId="9" fontId="7" fillId="3" borderId="22" xfId="15" applyFont="1" applyFill="1" applyBorder="1" applyProtection="1">
      <protection locked="0"/>
    </xf>
    <xf numFmtId="9" fontId="7" fillId="3" borderId="23" xfId="15" applyFont="1" applyFill="1" applyBorder="1" applyProtection="1">
      <protection locked="0"/>
    </xf>
    <xf numFmtId="9" fontId="7" fillId="3" borderId="24" xfId="15" applyFont="1" applyFill="1" applyBorder="1" applyProtection="1">
      <protection locked="0"/>
    </xf>
    <xf numFmtId="9" fontId="7" fillId="6" borderId="22" xfId="15" applyFont="1" applyFill="1" applyBorder="1" applyProtection="1">
      <protection locked="0"/>
    </xf>
    <xf numFmtId="9" fontId="7" fillId="6" borderId="23" xfId="15" applyFont="1" applyFill="1" applyBorder="1" applyProtection="1">
      <protection locked="0"/>
    </xf>
    <xf numFmtId="9" fontId="7" fillId="6" borderId="24" xfId="15" applyFont="1" applyFill="1" applyBorder="1" applyProtection="1">
      <protection locked="0"/>
    </xf>
    <xf numFmtId="9" fontId="7" fillId="3" borderId="25" xfId="15" applyFont="1" applyFill="1" applyBorder="1" applyProtection="1">
      <protection locked="0"/>
    </xf>
    <xf numFmtId="9" fontId="7" fillId="3" borderId="26" xfId="15" applyFont="1" applyFill="1" applyBorder="1" applyProtection="1">
      <protection locked="0"/>
    </xf>
    <xf numFmtId="9" fontId="7" fillId="3" borderId="27" xfId="15" applyFont="1" applyFill="1" applyBorder="1" applyProtection="1">
      <protection locked="0"/>
    </xf>
    <xf numFmtId="9" fontId="7" fillId="3" borderId="28" xfId="15" applyFont="1" applyFill="1" applyBorder="1" applyProtection="1">
      <protection locked="0"/>
    </xf>
    <xf numFmtId="9" fontId="7" fillId="3" borderId="29" xfId="15" applyFont="1" applyFill="1" applyBorder="1" applyProtection="1">
      <protection locked="0"/>
    </xf>
    <xf numFmtId="9" fontId="7" fillId="6" borderId="27" xfId="15" applyFont="1" applyFill="1" applyBorder="1" applyProtection="1">
      <protection locked="0"/>
    </xf>
    <xf numFmtId="9" fontId="7" fillId="6" borderId="28" xfId="15" applyFont="1" applyFill="1" applyBorder="1" applyProtection="1">
      <protection locked="0"/>
    </xf>
    <xf numFmtId="9" fontId="7" fillId="6" borderId="29" xfId="15" applyFont="1" applyFill="1" applyBorder="1" applyProtection="1">
      <protection locked="0"/>
    </xf>
    <xf numFmtId="9" fontId="7" fillId="4" borderId="27" xfId="15" applyFont="1" applyFill="1" applyBorder="1" applyProtection="1">
      <protection locked="0"/>
    </xf>
    <xf numFmtId="9" fontId="7" fillId="4" borderId="28" xfId="15" applyFont="1" applyFill="1" applyBorder="1" applyProtection="1">
      <protection locked="0"/>
    </xf>
    <xf numFmtId="9" fontId="7" fillId="4" borderId="29" xfId="15" applyFont="1" applyFill="1" applyBorder="1" applyProtection="1">
      <protection locked="0"/>
    </xf>
    <xf numFmtId="9" fontId="7" fillId="7" borderId="27" xfId="15" applyFont="1" applyFill="1" applyBorder="1" applyProtection="1">
      <protection locked="0"/>
    </xf>
    <xf numFmtId="9" fontId="7" fillId="7" borderId="28" xfId="15" applyFont="1" applyFill="1" applyBorder="1" applyProtection="1">
      <protection locked="0"/>
    </xf>
    <xf numFmtId="9" fontId="7" fillId="7" borderId="29" xfId="15" applyFont="1" applyFill="1" applyBorder="1" applyProtection="1">
      <protection locked="0"/>
    </xf>
    <xf numFmtId="9" fontId="7" fillId="8" borderId="27" xfId="15" applyFont="1" applyFill="1" applyBorder="1" applyProtection="1">
      <protection locked="0"/>
    </xf>
    <xf numFmtId="9" fontId="7" fillId="8" borderId="28" xfId="15" applyFont="1" applyFill="1" applyBorder="1" applyProtection="1">
      <protection locked="0"/>
    </xf>
    <xf numFmtId="9" fontId="7" fillId="8" borderId="29" xfId="15" applyFont="1" applyFill="1" applyBorder="1" applyProtection="1">
      <protection locked="0"/>
    </xf>
    <xf numFmtId="9" fontId="7" fillId="5" borderId="27" xfId="15" applyFont="1" applyFill="1" applyBorder="1" applyProtection="1">
      <protection locked="0"/>
    </xf>
    <xf numFmtId="9" fontId="7" fillId="5" borderId="28" xfId="15" applyFont="1" applyFill="1" applyBorder="1" applyProtection="1">
      <protection locked="0"/>
    </xf>
    <xf numFmtId="9" fontId="7" fillId="5" borderId="29" xfId="15" applyFont="1" applyFill="1" applyBorder="1" applyProtection="1">
      <protection locked="0"/>
    </xf>
    <xf numFmtId="9" fontId="7" fillId="5" borderId="30" xfId="15" applyFont="1" applyFill="1" applyBorder="1" applyProtection="1">
      <protection locked="0"/>
    </xf>
    <xf numFmtId="9" fontId="7" fillId="5" borderId="25" xfId="15" applyFont="1" applyFill="1" applyBorder="1" applyProtection="1">
      <protection locked="0"/>
    </xf>
    <xf numFmtId="9" fontId="7" fillId="5" borderId="31" xfId="15" applyFont="1" applyFill="1" applyBorder="1" applyProtection="1">
      <protection locked="0"/>
    </xf>
    <xf numFmtId="9" fontId="7" fillId="3" borderId="32" xfId="15" applyFont="1" applyFill="1" applyBorder="1" applyProtection="1">
      <protection locked="0"/>
    </xf>
    <xf numFmtId="9" fontId="7" fillId="3" borderId="33" xfId="15" applyFont="1" applyFill="1" applyBorder="1" applyProtection="1">
      <protection locked="0"/>
    </xf>
    <xf numFmtId="9" fontId="7" fillId="3" borderId="34" xfId="15" applyFont="1" applyFill="1" applyBorder="1" applyProtection="1">
      <protection locked="0"/>
    </xf>
    <xf numFmtId="9" fontId="7" fillId="6" borderId="32" xfId="15" applyFont="1" applyFill="1" applyBorder="1" applyProtection="1">
      <protection locked="0"/>
    </xf>
    <xf numFmtId="9" fontId="7" fillId="6" borderId="33" xfId="15" applyFont="1" applyFill="1" applyBorder="1" applyProtection="1">
      <protection locked="0"/>
    </xf>
    <xf numFmtId="9" fontId="7" fillId="6" borderId="34" xfId="15" applyFont="1" applyFill="1" applyBorder="1" applyProtection="1">
      <protection locked="0"/>
    </xf>
    <xf numFmtId="5" fontId="2" fillId="0" borderId="18" xfId="0" applyNumberFormat="1" applyFont="1" applyBorder="1"/>
    <xf numFmtId="0" fontId="18" fillId="0" borderId="0" xfId="0" applyFont="1" applyBorder="1" applyAlignment="1">
      <alignment horizontal="right"/>
    </xf>
    <xf numFmtId="0" fontId="7" fillId="9" borderId="35" xfId="0" applyFont="1" applyFill="1" applyBorder="1" applyAlignment="1" applyProtection="1">
      <alignment/>
      <protection locked="0"/>
    </xf>
    <xf numFmtId="0" fontId="7" fillId="9" borderId="36" xfId="0" applyFont="1" applyFill="1" applyBorder="1" applyAlignment="1" applyProtection="1">
      <alignment/>
      <protection locked="0"/>
    </xf>
    <xf numFmtId="0" fontId="7" fillId="9" borderId="37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4" fontId="2" fillId="0" borderId="0" xfId="16" applyFont="1" applyFill="1" applyBorder="1" applyAlignment="1">
      <alignment horizontal="right"/>
    </xf>
    <xf numFmtId="0" fontId="19" fillId="0" borderId="0" xfId="0" applyFont="1" quotePrefix="1"/>
    <xf numFmtId="0" fontId="20" fillId="0" borderId="0" xfId="0" applyFont="1" applyAlignment="1">
      <alignment horizontal="right"/>
    </xf>
    <xf numFmtId="0" fontId="21" fillId="0" borderId="0" xfId="0" applyFont="1"/>
    <xf numFmtId="0" fontId="7" fillId="9" borderId="38" xfId="0" applyFont="1" applyFill="1" applyBorder="1" applyAlignment="1" applyProtection="1">
      <alignment/>
      <protection locked="0"/>
    </xf>
    <xf numFmtId="0" fontId="7" fillId="9" borderId="39" xfId="0" applyFont="1" applyFill="1" applyBorder="1" applyAlignment="1" applyProtection="1">
      <alignment/>
      <protection locked="0"/>
    </xf>
    <xf numFmtId="0" fontId="7" fillId="9" borderId="40" xfId="0" applyFont="1" applyFill="1" applyBorder="1" applyAlignment="1" applyProtection="1">
      <alignment/>
      <protection locked="0"/>
    </xf>
    <xf numFmtId="0" fontId="7" fillId="9" borderId="41" xfId="0" applyFont="1" applyFill="1" applyBorder="1" applyAlignment="1" applyProtection="1">
      <alignment/>
      <protection locked="0"/>
    </xf>
    <xf numFmtId="0" fontId="7" fillId="9" borderId="42" xfId="0" applyFont="1" applyFill="1" applyBorder="1" applyAlignment="1" applyProtection="1">
      <alignment/>
      <protection locked="0"/>
    </xf>
    <xf numFmtId="0" fontId="7" fillId="9" borderId="43" xfId="0" applyFont="1" applyFill="1" applyBorder="1" applyAlignment="1" applyProtection="1">
      <alignment/>
      <protection locked="0"/>
    </xf>
    <xf numFmtId="0" fontId="7" fillId="9" borderId="44" xfId="0" applyFont="1" applyFill="1" applyBorder="1" applyAlignment="1" applyProtection="1">
      <alignment/>
      <protection locked="0"/>
    </xf>
    <xf numFmtId="0" fontId="7" fillId="9" borderId="45" xfId="0" applyFont="1" applyFill="1" applyBorder="1" applyAlignment="1" applyProtection="1">
      <alignment/>
      <protection locked="0"/>
    </xf>
    <xf numFmtId="0" fontId="7" fillId="9" borderId="46" xfId="0" applyFont="1" applyFill="1" applyBorder="1" applyAlignment="1" applyProtection="1">
      <alignment/>
      <protection locked="0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9" fillId="0" borderId="47" xfId="0" applyFont="1" applyBorder="1"/>
    <xf numFmtId="0" fontId="0" fillId="10" borderId="18" xfId="0" applyFont="1" applyFill="1" applyBorder="1" applyProtection="1">
      <protection locked="0"/>
    </xf>
    <xf numFmtId="0" fontId="0" fillId="0" borderId="0" xfId="0" applyFill="1" applyBorder="1" applyAlignment="1">
      <alignment horizontal="right"/>
    </xf>
    <xf numFmtId="0" fontId="0" fillId="9" borderId="15" xfId="0" applyFont="1" applyFill="1" applyBorder="1" applyProtection="1">
      <protection locked="0"/>
    </xf>
    <xf numFmtId="44" fontId="0" fillId="9" borderId="15" xfId="16" applyFont="1" applyFill="1" applyBorder="1" applyProtection="1">
      <protection locked="0"/>
    </xf>
    <xf numFmtId="0" fontId="0" fillId="9" borderId="16" xfId="0" applyFont="1" applyFill="1" applyBorder="1" applyProtection="1">
      <protection locked="0"/>
    </xf>
    <xf numFmtId="44" fontId="0" fillId="9" borderId="16" xfId="0" applyNumberFormat="1" applyFont="1" applyFill="1" applyBorder="1" applyProtection="1">
      <protection locked="0"/>
    </xf>
    <xf numFmtId="10" fontId="7" fillId="0" borderId="0" xfId="15" applyNumberFormat="1" applyFont="1"/>
    <xf numFmtId="0" fontId="10" fillId="2" borderId="0" xfId="0" applyFont="1" applyFill="1" applyAlignment="1">
      <alignment horizontal="center"/>
    </xf>
    <xf numFmtId="0" fontId="15" fillId="0" borderId="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9" borderId="35" xfId="0" applyFont="1" applyFill="1" applyBorder="1" applyAlignment="1" applyProtection="1">
      <alignment horizontal="center"/>
      <protection locked="0"/>
    </xf>
    <xf numFmtId="0" fontId="0" fillId="9" borderId="36" xfId="0" applyFont="1" applyFill="1" applyBorder="1" applyAlignment="1" applyProtection="1">
      <alignment horizontal="center"/>
      <protection locked="0"/>
    </xf>
    <xf numFmtId="0" fontId="0" fillId="9" borderId="37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9" borderId="48" xfId="0" applyFont="1" applyFill="1" applyBorder="1" applyAlignment="1" applyProtection="1">
      <alignment horizontal="center"/>
      <protection locked="0"/>
    </xf>
    <xf numFmtId="0" fontId="0" fillId="9" borderId="3" xfId="0" applyFont="1" applyFill="1" applyBorder="1" applyAlignment="1" applyProtection="1">
      <alignment horizontal="center"/>
      <protection locked="0"/>
    </xf>
    <xf numFmtId="0" fontId="0" fillId="9" borderId="49" xfId="0" applyFont="1" applyFill="1" applyBorder="1" applyAlignment="1" applyProtection="1">
      <alignment horizontal="center"/>
      <protection locked="0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9" borderId="44" xfId="0" applyFont="1" applyFill="1" applyBorder="1" applyAlignment="1" applyProtection="1">
      <alignment horizontal="center"/>
      <protection locked="0"/>
    </xf>
    <xf numFmtId="0" fontId="0" fillId="9" borderId="45" xfId="0" applyFont="1" applyFill="1" applyBorder="1" applyAlignment="1" applyProtection="1">
      <alignment horizontal="center"/>
      <protection locked="0"/>
    </xf>
    <xf numFmtId="0" fontId="0" fillId="9" borderId="46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FF0000"/>
      </font>
      <border/>
    </dxf>
    <dxf>
      <font>
        <color rgb="FFFF0000"/>
      </font>
      <border/>
    </dxf>
    <dxf>
      <fill>
        <patternFill>
          <bgColor rgb="FFCC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0</xdr:row>
      <xdr:rowOff>85725</xdr:rowOff>
    </xdr:from>
    <xdr:to>
      <xdr:col>11</xdr:col>
      <xdr:colOff>209550</xdr:colOff>
      <xdr:row>2</xdr:row>
      <xdr:rowOff>19050</xdr:rowOff>
    </xdr:to>
    <xdr:pic>
      <xdr:nvPicPr>
        <xdr:cNvPr id="2" name="Picture 1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382000" y="85725"/>
          <a:ext cx="1104900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38100</xdr:rowOff>
    </xdr:from>
    <xdr:to>
      <xdr:col>8</xdr:col>
      <xdr:colOff>0</xdr:colOff>
      <xdr:row>1</xdr:row>
      <xdr:rowOff>180975</xdr:rowOff>
    </xdr:to>
    <xdr:pic>
      <xdr:nvPicPr>
        <xdr:cNvPr id="2" name="Picture 1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43375" y="38100"/>
          <a:ext cx="8001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609600</xdr:colOff>
      <xdr:row>0</xdr:row>
      <xdr:rowOff>95250</xdr:rowOff>
    </xdr:from>
    <xdr:to>
      <xdr:col>15</xdr:col>
      <xdr:colOff>9525</xdr:colOff>
      <xdr:row>1</xdr:row>
      <xdr:rowOff>95250</xdr:rowOff>
    </xdr:to>
    <xdr:pic>
      <xdr:nvPicPr>
        <xdr:cNvPr id="3" name="Picture 2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210675" y="95250"/>
          <a:ext cx="95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609600</xdr:colOff>
      <xdr:row>0</xdr:row>
      <xdr:rowOff>95250</xdr:rowOff>
    </xdr:from>
    <xdr:to>
      <xdr:col>16</xdr:col>
      <xdr:colOff>9525</xdr:colOff>
      <xdr:row>1</xdr:row>
      <xdr:rowOff>95250</xdr:rowOff>
    </xdr:to>
    <xdr:pic>
      <xdr:nvPicPr>
        <xdr:cNvPr id="4" name="Picture 3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820275" y="95250"/>
          <a:ext cx="95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609600</xdr:colOff>
      <xdr:row>0</xdr:row>
      <xdr:rowOff>95250</xdr:rowOff>
    </xdr:from>
    <xdr:to>
      <xdr:col>16</xdr:col>
      <xdr:colOff>9525</xdr:colOff>
      <xdr:row>1</xdr:row>
      <xdr:rowOff>95250</xdr:rowOff>
    </xdr:to>
    <xdr:pic>
      <xdr:nvPicPr>
        <xdr:cNvPr id="5" name="Picture 4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820275" y="95250"/>
          <a:ext cx="9525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view="pageBreakPreview" zoomScale="60" workbookViewId="0" topLeftCell="A1"/>
  </sheetViews>
  <sheetFormatPr defaultColWidth="9.140625" defaultRowHeight="15"/>
  <cols>
    <col min="1" max="1" width="19.140625" style="76" customWidth="1"/>
    <col min="2" max="2" width="12.57421875" style="76" customWidth="1"/>
    <col min="3" max="4" width="14.7109375" style="76" customWidth="1"/>
    <col min="5" max="7" width="11.421875" style="76" customWidth="1"/>
    <col min="8" max="8" width="14.00390625" style="76" customWidth="1"/>
    <col min="9" max="9" width="9.8515625" style="76" bestFit="1" customWidth="1"/>
    <col min="10" max="10" width="10.00390625" style="76" bestFit="1" customWidth="1"/>
    <col min="11" max="12" width="9.8515625" style="76" bestFit="1" customWidth="1"/>
    <col min="13" max="13" width="9.421875" style="76" bestFit="1" customWidth="1"/>
    <col min="14" max="14" width="9.28125" style="76" bestFit="1" customWidth="1"/>
    <col min="15" max="21" width="12.7109375" style="76" customWidth="1"/>
    <col min="22" max="16384" width="9.140625" style="76" customWidth="1"/>
  </cols>
  <sheetData>
    <row r="1" spans="1:21" ht="26.25">
      <c r="A1" s="150" t="s">
        <v>86</v>
      </c>
      <c r="U1" s="149" t="s">
        <v>82</v>
      </c>
    </row>
    <row r="2" ht="21">
      <c r="A2" s="150" t="str">
        <f>"Peaking"</f>
        <v>Peaking</v>
      </c>
    </row>
    <row r="3" ht="15">
      <c r="A3" s="1"/>
    </row>
    <row r="4" spans="1:2" ht="15">
      <c r="A4" s="10" t="s">
        <v>8</v>
      </c>
      <c r="B4" t="s">
        <v>83</v>
      </c>
    </row>
    <row r="5" ht="15">
      <c r="B5" s="76" t="s">
        <v>84</v>
      </c>
    </row>
    <row r="7" ht="15.75">
      <c r="B7" s="89"/>
    </row>
    <row r="8" spans="1:21" ht="15.75">
      <c r="A8" s="170" t="s">
        <v>49</v>
      </c>
      <c r="B8" s="170"/>
      <c r="C8" s="170"/>
      <c r="D8" s="170"/>
      <c r="E8" s="170"/>
      <c r="F8" s="170"/>
      <c r="G8" s="170"/>
      <c r="H8" s="170"/>
      <c r="O8" s="170" t="s">
        <v>50</v>
      </c>
      <c r="P8" s="170"/>
      <c r="Q8" s="170"/>
      <c r="R8" s="170"/>
      <c r="S8" s="170"/>
      <c r="T8" s="170"/>
      <c r="U8" s="170"/>
    </row>
    <row r="9" spans="3:21" ht="15.75">
      <c r="C9" s="83" t="s">
        <v>51</v>
      </c>
      <c r="D9" s="151"/>
      <c r="E9" s="152"/>
      <c r="F9" s="152"/>
      <c r="G9" s="152"/>
      <c r="H9" s="153"/>
      <c r="P9" s="171" t="s">
        <v>52</v>
      </c>
      <c r="Q9" s="171"/>
      <c r="R9" s="171"/>
      <c r="S9" s="171" t="s">
        <v>53</v>
      </c>
      <c r="T9" s="171"/>
      <c r="U9" s="171"/>
    </row>
    <row r="10" spans="3:21" ht="15">
      <c r="C10" s="83" t="s">
        <v>54</v>
      </c>
      <c r="D10" s="154"/>
      <c r="E10" s="155"/>
      <c r="F10" s="155"/>
      <c r="G10" s="155"/>
      <c r="H10" s="156"/>
      <c r="O10" s="83" t="s">
        <v>55</v>
      </c>
      <c r="P10" s="143"/>
      <c r="Q10" s="144"/>
      <c r="R10" s="145"/>
      <c r="S10" s="143"/>
      <c r="T10" s="144"/>
      <c r="U10" s="145"/>
    </row>
    <row r="11" spans="3:21" ht="15">
      <c r="C11" s="83" t="s">
        <v>56</v>
      </c>
      <c r="D11" s="154"/>
      <c r="E11" s="155"/>
      <c r="F11" s="155"/>
      <c r="G11" s="155"/>
      <c r="H11" s="156"/>
      <c r="O11" s="83" t="s">
        <v>57</v>
      </c>
      <c r="P11" s="143"/>
      <c r="Q11" s="144"/>
      <c r="R11" s="145"/>
      <c r="S11" s="143"/>
      <c r="T11" s="144"/>
      <c r="U11" s="145"/>
    </row>
    <row r="12" spans="3:21" ht="15">
      <c r="C12" s="14"/>
      <c r="D12" s="154"/>
      <c r="E12" s="155"/>
      <c r="F12" s="155"/>
      <c r="G12" s="155"/>
      <c r="H12" s="156"/>
      <c r="O12" s="83" t="s">
        <v>58</v>
      </c>
      <c r="P12" s="143"/>
      <c r="Q12" s="144"/>
      <c r="R12" s="145"/>
      <c r="S12" s="143"/>
      <c r="T12" s="144"/>
      <c r="U12" s="145"/>
    </row>
    <row r="13" spans="3:21" ht="15">
      <c r="C13" s="14"/>
      <c r="D13" s="154"/>
      <c r="E13" s="155"/>
      <c r="F13" s="155"/>
      <c r="G13" s="155"/>
      <c r="H13" s="156"/>
      <c r="O13" s="83" t="s">
        <v>59</v>
      </c>
      <c r="P13" s="143"/>
      <c r="Q13" s="144"/>
      <c r="R13" s="145"/>
      <c r="S13" s="143"/>
      <c r="T13" s="144"/>
      <c r="U13" s="145"/>
    </row>
    <row r="14" spans="3:21" ht="15">
      <c r="C14" s="14"/>
      <c r="D14" s="157"/>
      <c r="E14" s="158"/>
      <c r="F14" s="158"/>
      <c r="G14" s="158"/>
      <c r="H14" s="159"/>
      <c r="O14" s="83" t="s">
        <v>60</v>
      </c>
      <c r="P14" s="143"/>
      <c r="Q14" s="144"/>
      <c r="R14" s="145"/>
      <c r="S14" s="143"/>
      <c r="T14" s="144"/>
      <c r="U14" s="145"/>
    </row>
    <row r="15" spans="15:21" ht="15">
      <c r="O15" s="83"/>
      <c r="P15" s="146"/>
      <c r="Q15" s="146"/>
      <c r="R15" s="146"/>
      <c r="S15" s="146"/>
      <c r="T15" s="146"/>
      <c r="U15" s="146"/>
    </row>
    <row r="17" spans="1:21" ht="15.75">
      <c r="A17" s="170" t="s">
        <v>1</v>
      </c>
      <c r="B17" s="170"/>
      <c r="C17" s="170"/>
      <c r="D17" s="170"/>
      <c r="E17" s="170"/>
      <c r="F17" s="170"/>
      <c r="G17" s="170"/>
      <c r="H17" s="170"/>
      <c r="O17" s="170" t="s">
        <v>0</v>
      </c>
      <c r="P17" s="170"/>
      <c r="Q17" s="170"/>
      <c r="R17" s="170"/>
      <c r="S17" s="170"/>
      <c r="T17" s="170"/>
      <c r="U17" s="170"/>
    </row>
    <row r="18" spans="2:19" ht="15.75">
      <c r="B18" s="89"/>
      <c r="O18" s="84" t="s">
        <v>71</v>
      </c>
      <c r="P18" s="181"/>
      <c r="Q18" s="182"/>
      <c r="R18" s="183"/>
      <c r="S18" s="87"/>
    </row>
    <row r="19" spans="2:18" ht="15">
      <c r="B19" s="78" t="s">
        <v>65</v>
      </c>
      <c r="C19" s="104"/>
      <c r="O19" s="85" t="s">
        <v>77</v>
      </c>
      <c r="P19" s="181"/>
      <c r="Q19" s="182"/>
      <c r="R19" s="183"/>
    </row>
    <row r="20" spans="2:18" ht="15">
      <c r="B20" s="78" t="s">
        <v>68</v>
      </c>
      <c r="C20" s="163"/>
      <c r="O20" s="77" t="s">
        <v>61</v>
      </c>
      <c r="P20" s="181"/>
      <c r="Q20" s="182"/>
      <c r="R20" s="183"/>
    </row>
    <row r="21" spans="2:18" ht="15">
      <c r="B21" s="78" t="s">
        <v>69</v>
      </c>
      <c r="C21" s="163"/>
      <c r="O21" s="85" t="s">
        <v>92</v>
      </c>
      <c r="P21" s="186"/>
      <c r="Q21" s="187"/>
      <c r="R21" s="188"/>
    </row>
    <row r="22" spans="15:21" ht="15">
      <c r="O22" s="77" t="s">
        <v>62</v>
      </c>
      <c r="P22" s="176"/>
      <c r="Q22" s="178"/>
      <c r="R22" s="184" t="str">
        <f>IF(AND(P22&lt;&gt;"Dual-axis tracking",P20="Concentrating Photovoltaic (CPV)"),"CPV Systems must use dual-axis tracking.","")</f>
        <v/>
      </c>
      <c r="S22" s="185"/>
      <c r="T22" s="185"/>
      <c r="U22" s="185"/>
    </row>
    <row r="23" spans="15:16" ht="15">
      <c r="O23" s="77" t="s">
        <v>63</v>
      </c>
      <c r="P23" s="105"/>
    </row>
    <row r="24" spans="15:16" ht="15">
      <c r="O24" s="164" t="s">
        <v>88</v>
      </c>
      <c r="P24" s="104"/>
    </row>
    <row r="26" spans="3:20" ht="15">
      <c r="C26" s="86"/>
      <c r="I26" s="172" t="s">
        <v>73</v>
      </c>
      <c r="J26" s="172"/>
      <c r="K26" s="172"/>
      <c r="L26" s="172"/>
      <c r="M26" s="172"/>
      <c r="N26" s="172"/>
      <c r="O26" s="172" t="s">
        <v>74</v>
      </c>
      <c r="P26" s="172"/>
      <c r="Q26" s="172"/>
      <c r="R26" s="172"/>
      <c r="S26" s="172"/>
      <c r="T26" s="172"/>
    </row>
    <row r="27" spans="2:21" ht="51" customHeight="1">
      <c r="B27" s="174" t="s">
        <v>64</v>
      </c>
      <c r="C27" s="173" t="s">
        <v>66</v>
      </c>
      <c r="D27" s="173" t="s">
        <v>67</v>
      </c>
      <c r="E27" s="173" t="s">
        <v>70</v>
      </c>
      <c r="F27" s="175" t="s">
        <v>80</v>
      </c>
      <c r="G27" s="175" t="s">
        <v>81</v>
      </c>
      <c r="H27" s="173" t="s">
        <v>76</v>
      </c>
      <c r="I27" s="93" t="s">
        <v>39</v>
      </c>
      <c r="J27" s="93" t="s">
        <v>40</v>
      </c>
      <c r="K27" s="93" t="s">
        <v>41</v>
      </c>
      <c r="L27" s="93" t="s">
        <v>42</v>
      </c>
      <c r="M27" s="93" t="s">
        <v>43</v>
      </c>
      <c r="N27" s="93" t="s">
        <v>44</v>
      </c>
      <c r="O27" s="92" t="s">
        <v>39</v>
      </c>
      <c r="P27" s="92" t="s">
        <v>40</v>
      </c>
      <c r="Q27" s="92" t="s">
        <v>41</v>
      </c>
      <c r="R27" s="92" t="s">
        <v>42</v>
      </c>
      <c r="S27" s="92" t="s">
        <v>43</v>
      </c>
      <c r="T27" s="92" t="s">
        <v>44</v>
      </c>
      <c r="U27" s="98" t="s">
        <v>75</v>
      </c>
    </row>
    <row r="28" spans="2:21" ht="18" customHeight="1">
      <c r="B28" s="174"/>
      <c r="C28" s="173"/>
      <c r="D28" s="173"/>
      <c r="E28" s="173"/>
      <c r="F28" s="173"/>
      <c r="G28" s="173"/>
      <c r="H28" s="173"/>
      <c r="I28" s="103">
        <f>IF(SUM('Delivery Profile'!$E$195:$J$195)&gt;0,'Delivery Profile'!E195,IF('Bid Form'!$P$20="Solar Thermal",'Delivery Profile'!E199,'Delivery Profile'!E198))</f>
        <v>0.18499393302052192</v>
      </c>
      <c r="J28" s="103">
        <f>IF(SUM('Delivery Profile'!$E$195:$J$195)&gt;0,'Delivery Profile'!F195,IF('Bid Form'!$P$20="Solar Thermal",'Delivery Profile'!F199,'Delivery Profile'!F198))</f>
        <v>0.27670481760870747</v>
      </c>
      <c r="K28" s="103">
        <f>IF(SUM('Delivery Profile'!$E$195:$J$195)&gt;0,'Delivery Profile'!G195,IF('Bid Form'!$P$20="Solar Thermal",'Delivery Profile'!G199,'Delivery Profile'!G198))</f>
        <v>0.1857800149425974</v>
      </c>
      <c r="L28" s="103">
        <f>IF(SUM('Delivery Profile'!$E$195:$J$195)&gt;0,'Delivery Profile'!H195,IF('Bid Form'!$P$20="Solar Thermal",'Delivery Profile'!H199,'Delivery Profile'!H198))</f>
        <v>0.10072035269376368</v>
      </c>
      <c r="M28" s="103">
        <f>IF(SUM('Delivery Profile'!$E$195:$J$195)&gt;0,'Delivery Profile'!I195,IF('Bid Form'!$P$20="Solar Thermal",'Delivery Profile'!I199,'Delivery Profile'!I198))</f>
        <v>0.07007798670803188</v>
      </c>
      <c r="N28" s="103">
        <f>IF(SUM('Delivery Profile'!$E$195:$J$195)&gt;0,'Delivery Profile'!J195,IF('Bid Form'!$P$20="Solar Thermal",'Delivery Profile'!J199,'Delivery Profile'!J198))</f>
        <v>0.18172289502637742</v>
      </c>
      <c r="O28" s="102">
        <v>0.6786914537507617</v>
      </c>
      <c r="P28" s="102">
        <v>0.9473572202352828</v>
      </c>
      <c r="Q28" s="102">
        <v>1.0888894569327991</v>
      </c>
      <c r="R28" s="102">
        <v>0.8014996656302434</v>
      </c>
      <c r="S28" s="102">
        <v>1.342349161079233</v>
      </c>
      <c r="T28" s="102">
        <v>2.5010139742566326</v>
      </c>
      <c r="U28" s="141">
        <f>SUM(U29:U48)</f>
        <v>0</v>
      </c>
    </row>
    <row r="29" spans="2:21" ht="15">
      <c r="B29" s="79">
        <v>1</v>
      </c>
      <c r="C29" s="80" t="str">
        <f>IF(ISNUMBER($C$19),$C$19,"")</f>
        <v/>
      </c>
      <c r="D29" s="80" t="str">
        <f>IF(ISNUMBER(C29),DATE(YEAR(C29)+1,MONTH(C29),DAY(C29))-1,"")</f>
        <v/>
      </c>
      <c r="E29" s="165"/>
      <c r="F29" s="165"/>
      <c r="G29" s="166"/>
      <c r="H29" s="100">
        <f>IF(F29=0,0,U29/F29)</f>
        <v>0</v>
      </c>
      <c r="I29" s="97">
        <f>'Delivery Profile'!E$195*'Bid Form'!$F29</f>
        <v>0</v>
      </c>
      <c r="J29" s="97">
        <f>'Delivery Profile'!F$195*'Bid Form'!$F29</f>
        <v>0</v>
      </c>
      <c r="K29" s="97">
        <f>'Delivery Profile'!G$195*'Bid Form'!$F29</f>
        <v>0</v>
      </c>
      <c r="L29" s="97">
        <f>'Delivery Profile'!H$195*'Bid Form'!$F29</f>
        <v>0</v>
      </c>
      <c r="M29" s="97">
        <f>'Delivery Profile'!I$195*'Bid Form'!$F29</f>
        <v>0</v>
      </c>
      <c r="N29" s="97">
        <f>'Delivery Profile'!J$195*'Bid Form'!$F29</f>
        <v>0</v>
      </c>
      <c r="O29" s="94">
        <f aca="true" t="shared" si="0" ref="O29:T38">$G29*O$28</f>
        <v>0</v>
      </c>
      <c r="P29" s="94">
        <f t="shared" si="0"/>
        <v>0</v>
      </c>
      <c r="Q29" s="94">
        <f t="shared" si="0"/>
        <v>0</v>
      </c>
      <c r="R29" s="94">
        <f t="shared" si="0"/>
        <v>0</v>
      </c>
      <c r="S29" s="94">
        <f t="shared" si="0"/>
        <v>0</v>
      </c>
      <c r="T29" s="94">
        <f t="shared" si="0"/>
        <v>0</v>
      </c>
      <c r="U29" s="99">
        <f aca="true" t="shared" si="1" ref="U29:U48">SUMPRODUCT(I29:N29,O29:T29)</f>
        <v>0</v>
      </c>
    </row>
    <row r="30" spans="2:21" ht="15">
      <c r="B30" s="81">
        <f>B29+1</f>
        <v>2</v>
      </c>
      <c r="C30" s="82" t="str">
        <f>IF(ISNUMBER(D29),IF(B30&lt;=$C$21,D29+1,""),"")</f>
        <v/>
      </c>
      <c r="D30" s="82" t="str">
        <f>IF(ISNUMBER(C30),DATE(YEAR(C30)+1,MONTH(C30),DAY(C30))-1,"")</f>
        <v/>
      </c>
      <c r="E30" s="167"/>
      <c r="F30" s="167"/>
      <c r="G30" s="168"/>
      <c r="H30" s="101">
        <f aca="true" t="shared" si="2" ref="H30:H48">IF(F30=0,0,U30/F30)</f>
        <v>0</v>
      </c>
      <c r="I30" s="90">
        <f>'Delivery Profile'!E$195*'Bid Form'!$F30</f>
        <v>0</v>
      </c>
      <c r="J30" s="90">
        <f>'Delivery Profile'!F$195*'Bid Form'!$F30</f>
        <v>0</v>
      </c>
      <c r="K30" s="90">
        <f>'Delivery Profile'!G$195*'Bid Form'!$F30</f>
        <v>0</v>
      </c>
      <c r="L30" s="90">
        <f>'Delivery Profile'!H$195*'Bid Form'!$F30</f>
        <v>0</v>
      </c>
      <c r="M30" s="90">
        <f>'Delivery Profile'!I$195*'Bid Form'!$F30</f>
        <v>0</v>
      </c>
      <c r="N30" s="90">
        <f>'Delivery Profile'!J$195*'Bid Form'!$F30</f>
        <v>0</v>
      </c>
      <c r="O30" s="95">
        <f t="shared" si="0"/>
        <v>0</v>
      </c>
      <c r="P30" s="95">
        <f t="shared" si="0"/>
        <v>0</v>
      </c>
      <c r="Q30" s="95">
        <f t="shared" si="0"/>
        <v>0</v>
      </c>
      <c r="R30" s="95">
        <f t="shared" si="0"/>
        <v>0</v>
      </c>
      <c r="S30" s="95">
        <f t="shared" si="0"/>
        <v>0</v>
      </c>
      <c r="T30" s="95">
        <f t="shared" si="0"/>
        <v>0</v>
      </c>
      <c r="U30" s="99">
        <f t="shared" si="1"/>
        <v>0</v>
      </c>
    </row>
    <row r="31" spans="2:21" ht="15">
      <c r="B31" s="81">
        <v>3</v>
      </c>
      <c r="C31" s="82" t="str">
        <f aca="true" t="shared" si="3" ref="C31:C48">IF(ISNUMBER(D30),IF(B31&lt;=$C$21,D30+1,""),"")</f>
        <v/>
      </c>
      <c r="D31" s="82" t="str">
        <f aca="true" t="shared" si="4" ref="D31:D48">IF(ISNUMBER(C31),DATE(YEAR(C31)+1,MONTH(C31),DAY(C31))-1,"")</f>
        <v/>
      </c>
      <c r="E31" s="167"/>
      <c r="F31" s="167"/>
      <c r="G31" s="168"/>
      <c r="H31" s="101">
        <f t="shared" si="2"/>
        <v>0</v>
      </c>
      <c r="I31" s="90">
        <f>'Delivery Profile'!E$195*'Bid Form'!$F31</f>
        <v>0</v>
      </c>
      <c r="J31" s="90">
        <f>'Delivery Profile'!F$195*'Bid Form'!$F31</f>
        <v>0</v>
      </c>
      <c r="K31" s="90">
        <f>'Delivery Profile'!G$195*'Bid Form'!$F31</f>
        <v>0</v>
      </c>
      <c r="L31" s="90">
        <f>'Delivery Profile'!H$195*'Bid Form'!$F31</f>
        <v>0</v>
      </c>
      <c r="M31" s="90">
        <f>'Delivery Profile'!I$195*'Bid Form'!$F31</f>
        <v>0</v>
      </c>
      <c r="N31" s="90">
        <f>'Delivery Profile'!J$195*'Bid Form'!$F31</f>
        <v>0</v>
      </c>
      <c r="O31" s="95">
        <f t="shared" si="0"/>
        <v>0</v>
      </c>
      <c r="P31" s="95">
        <f t="shared" si="0"/>
        <v>0</v>
      </c>
      <c r="Q31" s="95">
        <f t="shared" si="0"/>
        <v>0</v>
      </c>
      <c r="R31" s="95">
        <f t="shared" si="0"/>
        <v>0</v>
      </c>
      <c r="S31" s="95">
        <f t="shared" si="0"/>
        <v>0</v>
      </c>
      <c r="T31" s="95">
        <f t="shared" si="0"/>
        <v>0</v>
      </c>
      <c r="U31" s="99">
        <f t="shared" si="1"/>
        <v>0</v>
      </c>
    </row>
    <row r="32" spans="2:21" ht="15">
      <c r="B32" s="81">
        <v>4</v>
      </c>
      <c r="C32" s="82" t="str">
        <f t="shared" si="3"/>
        <v/>
      </c>
      <c r="D32" s="82" t="str">
        <f t="shared" si="4"/>
        <v/>
      </c>
      <c r="E32" s="167"/>
      <c r="F32" s="167"/>
      <c r="G32" s="168"/>
      <c r="H32" s="101">
        <f t="shared" si="2"/>
        <v>0</v>
      </c>
      <c r="I32" s="90">
        <f>'Delivery Profile'!E$195*'Bid Form'!$F32</f>
        <v>0</v>
      </c>
      <c r="J32" s="90">
        <f>'Delivery Profile'!F$195*'Bid Form'!$F32</f>
        <v>0</v>
      </c>
      <c r="K32" s="90">
        <f>'Delivery Profile'!G$195*'Bid Form'!$F32</f>
        <v>0</v>
      </c>
      <c r="L32" s="90">
        <f>'Delivery Profile'!H$195*'Bid Form'!$F32</f>
        <v>0</v>
      </c>
      <c r="M32" s="90">
        <f>'Delivery Profile'!I$195*'Bid Form'!$F32</f>
        <v>0</v>
      </c>
      <c r="N32" s="90">
        <f>'Delivery Profile'!J$195*'Bid Form'!$F32</f>
        <v>0</v>
      </c>
      <c r="O32" s="95">
        <f t="shared" si="0"/>
        <v>0</v>
      </c>
      <c r="P32" s="95">
        <f t="shared" si="0"/>
        <v>0</v>
      </c>
      <c r="Q32" s="95">
        <f t="shared" si="0"/>
        <v>0</v>
      </c>
      <c r="R32" s="95">
        <f t="shared" si="0"/>
        <v>0</v>
      </c>
      <c r="S32" s="95">
        <f t="shared" si="0"/>
        <v>0</v>
      </c>
      <c r="T32" s="95">
        <f t="shared" si="0"/>
        <v>0</v>
      </c>
      <c r="U32" s="99">
        <f t="shared" si="1"/>
        <v>0</v>
      </c>
    </row>
    <row r="33" spans="2:21" ht="15">
      <c r="B33" s="81">
        <v>5</v>
      </c>
      <c r="C33" s="82" t="str">
        <f t="shared" si="3"/>
        <v/>
      </c>
      <c r="D33" s="82" t="str">
        <f t="shared" si="4"/>
        <v/>
      </c>
      <c r="E33" s="167"/>
      <c r="F33" s="167"/>
      <c r="G33" s="168"/>
      <c r="H33" s="101">
        <f t="shared" si="2"/>
        <v>0</v>
      </c>
      <c r="I33" s="90">
        <f>'Delivery Profile'!E$195*'Bid Form'!$F33</f>
        <v>0</v>
      </c>
      <c r="J33" s="90">
        <f>'Delivery Profile'!F$195*'Bid Form'!$F33</f>
        <v>0</v>
      </c>
      <c r="K33" s="90">
        <f>'Delivery Profile'!G$195*'Bid Form'!$F33</f>
        <v>0</v>
      </c>
      <c r="L33" s="90">
        <f>'Delivery Profile'!H$195*'Bid Form'!$F33</f>
        <v>0</v>
      </c>
      <c r="M33" s="90">
        <f>'Delivery Profile'!I$195*'Bid Form'!$F33</f>
        <v>0</v>
      </c>
      <c r="N33" s="90">
        <f>'Delivery Profile'!J$195*'Bid Form'!$F33</f>
        <v>0</v>
      </c>
      <c r="O33" s="95">
        <f t="shared" si="0"/>
        <v>0</v>
      </c>
      <c r="P33" s="95">
        <f t="shared" si="0"/>
        <v>0</v>
      </c>
      <c r="Q33" s="95">
        <f t="shared" si="0"/>
        <v>0</v>
      </c>
      <c r="R33" s="95">
        <f t="shared" si="0"/>
        <v>0</v>
      </c>
      <c r="S33" s="95">
        <f t="shared" si="0"/>
        <v>0</v>
      </c>
      <c r="T33" s="95">
        <f t="shared" si="0"/>
        <v>0</v>
      </c>
      <c r="U33" s="99">
        <f t="shared" si="1"/>
        <v>0</v>
      </c>
    </row>
    <row r="34" spans="2:21" ht="15">
      <c r="B34" s="81">
        <v>6</v>
      </c>
      <c r="C34" s="82" t="str">
        <f t="shared" si="3"/>
        <v/>
      </c>
      <c r="D34" s="82" t="str">
        <f t="shared" si="4"/>
        <v/>
      </c>
      <c r="E34" s="167"/>
      <c r="F34" s="167"/>
      <c r="G34" s="168"/>
      <c r="H34" s="101">
        <f t="shared" si="2"/>
        <v>0</v>
      </c>
      <c r="I34" s="90">
        <f>'Delivery Profile'!E$195*'Bid Form'!$F34</f>
        <v>0</v>
      </c>
      <c r="J34" s="90">
        <f>'Delivery Profile'!F$195*'Bid Form'!$F34</f>
        <v>0</v>
      </c>
      <c r="K34" s="90">
        <f>'Delivery Profile'!G$195*'Bid Form'!$F34</f>
        <v>0</v>
      </c>
      <c r="L34" s="90">
        <f>'Delivery Profile'!H$195*'Bid Form'!$F34</f>
        <v>0</v>
      </c>
      <c r="M34" s="90">
        <f>'Delivery Profile'!I$195*'Bid Form'!$F34</f>
        <v>0</v>
      </c>
      <c r="N34" s="90">
        <f>'Delivery Profile'!J$195*'Bid Form'!$F34</f>
        <v>0</v>
      </c>
      <c r="O34" s="95">
        <f t="shared" si="0"/>
        <v>0</v>
      </c>
      <c r="P34" s="95">
        <f t="shared" si="0"/>
        <v>0</v>
      </c>
      <c r="Q34" s="95">
        <f t="shared" si="0"/>
        <v>0</v>
      </c>
      <c r="R34" s="95">
        <f t="shared" si="0"/>
        <v>0</v>
      </c>
      <c r="S34" s="95">
        <f t="shared" si="0"/>
        <v>0</v>
      </c>
      <c r="T34" s="95">
        <f t="shared" si="0"/>
        <v>0</v>
      </c>
      <c r="U34" s="99">
        <f t="shared" si="1"/>
        <v>0</v>
      </c>
    </row>
    <row r="35" spans="2:21" ht="15">
      <c r="B35" s="81">
        <v>7</v>
      </c>
      <c r="C35" s="82" t="str">
        <f t="shared" si="3"/>
        <v/>
      </c>
      <c r="D35" s="82" t="str">
        <f t="shared" si="4"/>
        <v/>
      </c>
      <c r="E35" s="167"/>
      <c r="F35" s="167"/>
      <c r="G35" s="168"/>
      <c r="H35" s="101">
        <f t="shared" si="2"/>
        <v>0</v>
      </c>
      <c r="I35" s="90">
        <f>'Delivery Profile'!E$195*'Bid Form'!$F35</f>
        <v>0</v>
      </c>
      <c r="J35" s="90">
        <f>'Delivery Profile'!F$195*'Bid Form'!$F35</f>
        <v>0</v>
      </c>
      <c r="K35" s="90">
        <f>'Delivery Profile'!G$195*'Bid Form'!$F35</f>
        <v>0</v>
      </c>
      <c r="L35" s="90">
        <f>'Delivery Profile'!H$195*'Bid Form'!$F35</f>
        <v>0</v>
      </c>
      <c r="M35" s="90">
        <f>'Delivery Profile'!I$195*'Bid Form'!$F35</f>
        <v>0</v>
      </c>
      <c r="N35" s="90">
        <f>'Delivery Profile'!J$195*'Bid Form'!$F35</f>
        <v>0</v>
      </c>
      <c r="O35" s="95">
        <f t="shared" si="0"/>
        <v>0</v>
      </c>
      <c r="P35" s="95">
        <f t="shared" si="0"/>
        <v>0</v>
      </c>
      <c r="Q35" s="95">
        <f t="shared" si="0"/>
        <v>0</v>
      </c>
      <c r="R35" s="95">
        <f t="shared" si="0"/>
        <v>0</v>
      </c>
      <c r="S35" s="95">
        <f t="shared" si="0"/>
        <v>0</v>
      </c>
      <c r="T35" s="95">
        <f t="shared" si="0"/>
        <v>0</v>
      </c>
      <c r="U35" s="99">
        <f t="shared" si="1"/>
        <v>0</v>
      </c>
    </row>
    <row r="36" spans="2:21" ht="15">
      <c r="B36" s="81">
        <v>8</v>
      </c>
      <c r="C36" s="82" t="str">
        <f t="shared" si="3"/>
        <v/>
      </c>
      <c r="D36" s="82" t="str">
        <f t="shared" si="4"/>
        <v/>
      </c>
      <c r="E36" s="167"/>
      <c r="F36" s="167"/>
      <c r="G36" s="168"/>
      <c r="H36" s="101">
        <f t="shared" si="2"/>
        <v>0</v>
      </c>
      <c r="I36" s="90">
        <f>'Delivery Profile'!E$195*'Bid Form'!$F36</f>
        <v>0</v>
      </c>
      <c r="J36" s="90">
        <f>'Delivery Profile'!F$195*'Bid Form'!$F36</f>
        <v>0</v>
      </c>
      <c r="K36" s="90">
        <f>'Delivery Profile'!G$195*'Bid Form'!$F36</f>
        <v>0</v>
      </c>
      <c r="L36" s="90">
        <f>'Delivery Profile'!H$195*'Bid Form'!$F36</f>
        <v>0</v>
      </c>
      <c r="M36" s="90">
        <f>'Delivery Profile'!I$195*'Bid Form'!$F36</f>
        <v>0</v>
      </c>
      <c r="N36" s="90">
        <f>'Delivery Profile'!J$195*'Bid Form'!$F36</f>
        <v>0</v>
      </c>
      <c r="O36" s="95">
        <f t="shared" si="0"/>
        <v>0</v>
      </c>
      <c r="P36" s="95">
        <f t="shared" si="0"/>
        <v>0</v>
      </c>
      <c r="Q36" s="95">
        <f t="shared" si="0"/>
        <v>0</v>
      </c>
      <c r="R36" s="95">
        <f t="shared" si="0"/>
        <v>0</v>
      </c>
      <c r="S36" s="95">
        <f t="shared" si="0"/>
        <v>0</v>
      </c>
      <c r="T36" s="95">
        <f t="shared" si="0"/>
        <v>0</v>
      </c>
      <c r="U36" s="99">
        <f t="shared" si="1"/>
        <v>0</v>
      </c>
    </row>
    <row r="37" spans="2:21" ht="15">
      <c r="B37" s="81">
        <f aca="true" t="shared" si="5" ref="B37:B48">B36+1</f>
        <v>9</v>
      </c>
      <c r="C37" s="82" t="str">
        <f t="shared" si="3"/>
        <v/>
      </c>
      <c r="D37" s="82" t="str">
        <f t="shared" si="4"/>
        <v/>
      </c>
      <c r="E37" s="167"/>
      <c r="F37" s="167"/>
      <c r="G37" s="168"/>
      <c r="H37" s="101">
        <f t="shared" si="2"/>
        <v>0</v>
      </c>
      <c r="I37" s="90">
        <f>'Delivery Profile'!E$195*'Bid Form'!$F37</f>
        <v>0</v>
      </c>
      <c r="J37" s="90">
        <f>'Delivery Profile'!F$195*'Bid Form'!$F37</f>
        <v>0</v>
      </c>
      <c r="K37" s="90">
        <f>'Delivery Profile'!G$195*'Bid Form'!$F37</f>
        <v>0</v>
      </c>
      <c r="L37" s="90">
        <f>'Delivery Profile'!H$195*'Bid Form'!$F37</f>
        <v>0</v>
      </c>
      <c r="M37" s="90">
        <f>'Delivery Profile'!I$195*'Bid Form'!$F37</f>
        <v>0</v>
      </c>
      <c r="N37" s="90">
        <f>'Delivery Profile'!J$195*'Bid Form'!$F37</f>
        <v>0</v>
      </c>
      <c r="O37" s="95">
        <f t="shared" si="0"/>
        <v>0</v>
      </c>
      <c r="P37" s="95">
        <f t="shared" si="0"/>
        <v>0</v>
      </c>
      <c r="Q37" s="95">
        <f t="shared" si="0"/>
        <v>0</v>
      </c>
      <c r="R37" s="95">
        <f t="shared" si="0"/>
        <v>0</v>
      </c>
      <c r="S37" s="95">
        <f t="shared" si="0"/>
        <v>0</v>
      </c>
      <c r="T37" s="95">
        <f t="shared" si="0"/>
        <v>0</v>
      </c>
      <c r="U37" s="99">
        <f t="shared" si="1"/>
        <v>0</v>
      </c>
    </row>
    <row r="38" spans="2:21" ht="15">
      <c r="B38" s="81">
        <f t="shared" si="5"/>
        <v>10</v>
      </c>
      <c r="C38" s="82" t="str">
        <f t="shared" si="3"/>
        <v/>
      </c>
      <c r="D38" s="82" t="str">
        <f t="shared" si="4"/>
        <v/>
      </c>
      <c r="E38" s="167"/>
      <c r="F38" s="167"/>
      <c r="G38" s="168"/>
      <c r="H38" s="101">
        <f t="shared" si="2"/>
        <v>0</v>
      </c>
      <c r="I38" s="90">
        <f>'Delivery Profile'!E$195*'Bid Form'!$F38</f>
        <v>0</v>
      </c>
      <c r="J38" s="90">
        <f>'Delivery Profile'!F$195*'Bid Form'!$F38</f>
        <v>0</v>
      </c>
      <c r="K38" s="90">
        <f>'Delivery Profile'!G$195*'Bid Form'!$F38</f>
        <v>0</v>
      </c>
      <c r="L38" s="90">
        <f>'Delivery Profile'!H$195*'Bid Form'!$F38</f>
        <v>0</v>
      </c>
      <c r="M38" s="90">
        <f>'Delivery Profile'!I$195*'Bid Form'!$F38</f>
        <v>0</v>
      </c>
      <c r="N38" s="90">
        <f>'Delivery Profile'!J$195*'Bid Form'!$F38</f>
        <v>0</v>
      </c>
      <c r="O38" s="95">
        <f t="shared" si="0"/>
        <v>0</v>
      </c>
      <c r="P38" s="95">
        <f t="shared" si="0"/>
        <v>0</v>
      </c>
      <c r="Q38" s="95">
        <f t="shared" si="0"/>
        <v>0</v>
      </c>
      <c r="R38" s="95">
        <f t="shared" si="0"/>
        <v>0</v>
      </c>
      <c r="S38" s="95">
        <f t="shared" si="0"/>
        <v>0</v>
      </c>
      <c r="T38" s="95">
        <f t="shared" si="0"/>
        <v>0</v>
      </c>
      <c r="U38" s="99">
        <f t="shared" si="1"/>
        <v>0</v>
      </c>
    </row>
    <row r="39" spans="2:21" ht="15">
      <c r="B39" s="81">
        <f t="shared" si="5"/>
        <v>11</v>
      </c>
      <c r="C39" s="82" t="str">
        <f t="shared" si="3"/>
        <v/>
      </c>
      <c r="D39" s="82" t="str">
        <f t="shared" si="4"/>
        <v/>
      </c>
      <c r="E39" s="167"/>
      <c r="F39" s="167"/>
      <c r="G39" s="168"/>
      <c r="H39" s="101">
        <f t="shared" si="2"/>
        <v>0</v>
      </c>
      <c r="I39" s="90">
        <f>'Delivery Profile'!E$195*'Bid Form'!$F39</f>
        <v>0</v>
      </c>
      <c r="J39" s="90">
        <f>'Delivery Profile'!F$195*'Bid Form'!$F39</f>
        <v>0</v>
      </c>
      <c r="K39" s="90">
        <f>'Delivery Profile'!G$195*'Bid Form'!$F39</f>
        <v>0</v>
      </c>
      <c r="L39" s="90">
        <f>'Delivery Profile'!H$195*'Bid Form'!$F39</f>
        <v>0</v>
      </c>
      <c r="M39" s="90">
        <f>'Delivery Profile'!I$195*'Bid Form'!$F39</f>
        <v>0</v>
      </c>
      <c r="N39" s="90">
        <f>'Delivery Profile'!J$195*'Bid Form'!$F39</f>
        <v>0</v>
      </c>
      <c r="O39" s="95">
        <f aca="true" t="shared" si="6" ref="O39:T48">$G39*O$28</f>
        <v>0</v>
      </c>
      <c r="P39" s="95">
        <f t="shared" si="6"/>
        <v>0</v>
      </c>
      <c r="Q39" s="95">
        <f t="shared" si="6"/>
        <v>0</v>
      </c>
      <c r="R39" s="95">
        <f t="shared" si="6"/>
        <v>0</v>
      </c>
      <c r="S39" s="95">
        <f t="shared" si="6"/>
        <v>0</v>
      </c>
      <c r="T39" s="95">
        <f t="shared" si="6"/>
        <v>0</v>
      </c>
      <c r="U39" s="99">
        <f t="shared" si="1"/>
        <v>0</v>
      </c>
    </row>
    <row r="40" spans="2:21" ht="15">
      <c r="B40" s="81">
        <f t="shared" si="5"/>
        <v>12</v>
      </c>
      <c r="C40" s="82" t="str">
        <f t="shared" si="3"/>
        <v/>
      </c>
      <c r="D40" s="82" t="str">
        <f t="shared" si="4"/>
        <v/>
      </c>
      <c r="E40" s="167"/>
      <c r="F40" s="167"/>
      <c r="G40" s="168"/>
      <c r="H40" s="101">
        <f t="shared" si="2"/>
        <v>0</v>
      </c>
      <c r="I40" s="90">
        <f>'Delivery Profile'!E$195*'Bid Form'!$F40</f>
        <v>0</v>
      </c>
      <c r="J40" s="90">
        <f>'Delivery Profile'!F$195*'Bid Form'!$F40</f>
        <v>0</v>
      </c>
      <c r="K40" s="90">
        <f>'Delivery Profile'!G$195*'Bid Form'!$F40</f>
        <v>0</v>
      </c>
      <c r="L40" s="90">
        <f>'Delivery Profile'!H$195*'Bid Form'!$F40</f>
        <v>0</v>
      </c>
      <c r="M40" s="90">
        <f>'Delivery Profile'!I$195*'Bid Form'!$F40</f>
        <v>0</v>
      </c>
      <c r="N40" s="90">
        <f>'Delivery Profile'!J$195*'Bid Form'!$F40</f>
        <v>0</v>
      </c>
      <c r="O40" s="95">
        <f t="shared" si="6"/>
        <v>0</v>
      </c>
      <c r="P40" s="95">
        <f t="shared" si="6"/>
        <v>0</v>
      </c>
      <c r="Q40" s="95">
        <f t="shared" si="6"/>
        <v>0</v>
      </c>
      <c r="R40" s="95">
        <f t="shared" si="6"/>
        <v>0</v>
      </c>
      <c r="S40" s="95">
        <f t="shared" si="6"/>
        <v>0</v>
      </c>
      <c r="T40" s="95">
        <f t="shared" si="6"/>
        <v>0</v>
      </c>
      <c r="U40" s="99">
        <f t="shared" si="1"/>
        <v>0</v>
      </c>
    </row>
    <row r="41" spans="2:21" ht="15">
      <c r="B41" s="81">
        <f t="shared" si="5"/>
        <v>13</v>
      </c>
      <c r="C41" s="82" t="str">
        <f t="shared" si="3"/>
        <v/>
      </c>
      <c r="D41" s="82" t="str">
        <f t="shared" si="4"/>
        <v/>
      </c>
      <c r="E41" s="167"/>
      <c r="F41" s="167"/>
      <c r="G41" s="168"/>
      <c r="H41" s="101">
        <f t="shared" si="2"/>
        <v>0</v>
      </c>
      <c r="I41" s="90">
        <f>'Delivery Profile'!E$195*'Bid Form'!$F41</f>
        <v>0</v>
      </c>
      <c r="J41" s="90">
        <f>'Delivery Profile'!F$195*'Bid Form'!$F41</f>
        <v>0</v>
      </c>
      <c r="K41" s="90">
        <f>'Delivery Profile'!G$195*'Bid Form'!$F41</f>
        <v>0</v>
      </c>
      <c r="L41" s="90">
        <f>'Delivery Profile'!H$195*'Bid Form'!$F41</f>
        <v>0</v>
      </c>
      <c r="M41" s="90">
        <f>'Delivery Profile'!I$195*'Bid Form'!$F41</f>
        <v>0</v>
      </c>
      <c r="N41" s="90">
        <f>'Delivery Profile'!J$195*'Bid Form'!$F41</f>
        <v>0</v>
      </c>
      <c r="O41" s="95">
        <f t="shared" si="6"/>
        <v>0</v>
      </c>
      <c r="P41" s="95">
        <f t="shared" si="6"/>
        <v>0</v>
      </c>
      <c r="Q41" s="95">
        <f t="shared" si="6"/>
        <v>0</v>
      </c>
      <c r="R41" s="95">
        <f t="shared" si="6"/>
        <v>0</v>
      </c>
      <c r="S41" s="95">
        <f t="shared" si="6"/>
        <v>0</v>
      </c>
      <c r="T41" s="95">
        <f t="shared" si="6"/>
        <v>0</v>
      </c>
      <c r="U41" s="99">
        <f t="shared" si="1"/>
        <v>0</v>
      </c>
    </row>
    <row r="42" spans="2:21" ht="15">
      <c r="B42" s="81">
        <f t="shared" si="5"/>
        <v>14</v>
      </c>
      <c r="C42" s="82" t="str">
        <f t="shared" si="3"/>
        <v/>
      </c>
      <c r="D42" s="82" t="str">
        <f t="shared" si="4"/>
        <v/>
      </c>
      <c r="E42" s="167"/>
      <c r="F42" s="167"/>
      <c r="G42" s="168"/>
      <c r="H42" s="101">
        <f t="shared" si="2"/>
        <v>0</v>
      </c>
      <c r="I42" s="90">
        <f>'Delivery Profile'!E$195*'Bid Form'!$F42</f>
        <v>0</v>
      </c>
      <c r="J42" s="90">
        <f>'Delivery Profile'!F$195*'Bid Form'!$F42</f>
        <v>0</v>
      </c>
      <c r="K42" s="90">
        <f>'Delivery Profile'!G$195*'Bid Form'!$F42</f>
        <v>0</v>
      </c>
      <c r="L42" s="90">
        <f>'Delivery Profile'!H$195*'Bid Form'!$F42</f>
        <v>0</v>
      </c>
      <c r="M42" s="90">
        <f>'Delivery Profile'!I$195*'Bid Form'!$F42</f>
        <v>0</v>
      </c>
      <c r="N42" s="90">
        <f>'Delivery Profile'!J$195*'Bid Form'!$F42</f>
        <v>0</v>
      </c>
      <c r="O42" s="95">
        <f t="shared" si="6"/>
        <v>0</v>
      </c>
      <c r="P42" s="95">
        <f t="shared" si="6"/>
        <v>0</v>
      </c>
      <c r="Q42" s="95">
        <f t="shared" si="6"/>
        <v>0</v>
      </c>
      <c r="R42" s="95">
        <f t="shared" si="6"/>
        <v>0</v>
      </c>
      <c r="S42" s="95">
        <f t="shared" si="6"/>
        <v>0</v>
      </c>
      <c r="T42" s="95">
        <f t="shared" si="6"/>
        <v>0</v>
      </c>
      <c r="U42" s="99">
        <f t="shared" si="1"/>
        <v>0</v>
      </c>
    </row>
    <row r="43" spans="2:21" ht="15">
      <c r="B43" s="81">
        <f t="shared" si="5"/>
        <v>15</v>
      </c>
      <c r="C43" s="82" t="str">
        <f t="shared" si="3"/>
        <v/>
      </c>
      <c r="D43" s="82" t="str">
        <f t="shared" si="4"/>
        <v/>
      </c>
      <c r="E43" s="167"/>
      <c r="F43" s="167"/>
      <c r="G43" s="168"/>
      <c r="H43" s="101">
        <f t="shared" si="2"/>
        <v>0</v>
      </c>
      <c r="I43" s="90">
        <f>'Delivery Profile'!E$195*'Bid Form'!$F43</f>
        <v>0</v>
      </c>
      <c r="J43" s="90">
        <f>'Delivery Profile'!F$195*'Bid Form'!$F43</f>
        <v>0</v>
      </c>
      <c r="K43" s="90">
        <f>'Delivery Profile'!G$195*'Bid Form'!$F43</f>
        <v>0</v>
      </c>
      <c r="L43" s="90">
        <f>'Delivery Profile'!H$195*'Bid Form'!$F43</f>
        <v>0</v>
      </c>
      <c r="M43" s="90">
        <f>'Delivery Profile'!I$195*'Bid Form'!$F43</f>
        <v>0</v>
      </c>
      <c r="N43" s="90">
        <f>'Delivery Profile'!J$195*'Bid Form'!$F43</f>
        <v>0</v>
      </c>
      <c r="O43" s="95">
        <f t="shared" si="6"/>
        <v>0</v>
      </c>
      <c r="P43" s="95">
        <f t="shared" si="6"/>
        <v>0</v>
      </c>
      <c r="Q43" s="95">
        <f t="shared" si="6"/>
        <v>0</v>
      </c>
      <c r="R43" s="95">
        <f t="shared" si="6"/>
        <v>0</v>
      </c>
      <c r="S43" s="95">
        <f t="shared" si="6"/>
        <v>0</v>
      </c>
      <c r="T43" s="95">
        <f t="shared" si="6"/>
        <v>0</v>
      </c>
      <c r="U43" s="99">
        <f t="shared" si="1"/>
        <v>0</v>
      </c>
    </row>
    <row r="44" spans="2:21" ht="15">
      <c r="B44" s="81">
        <f t="shared" si="5"/>
        <v>16</v>
      </c>
      <c r="C44" s="82" t="str">
        <f t="shared" si="3"/>
        <v/>
      </c>
      <c r="D44" s="82" t="str">
        <f t="shared" si="4"/>
        <v/>
      </c>
      <c r="E44" s="167"/>
      <c r="F44" s="167"/>
      <c r="G44" s="168"/>
      <c r="H44" s="101">
        <f t="shared" si="2"/>
        <v>0</v>
      </c>
      <c r="I44" s="90">
        <f>'Delivery Profile'!E$195*'Bid Form'!$F44</f>
        <v>0</v>
      </c>
      <c r="J44" s="90">
        <f>'Delivery Profile'!F$195*'Bid Form'!$F44</f>
        <v>0</v>
      </c>
      <c r="K44" s="90">
        <f>'Delivery Profile'!G$195*'Bid Form'!$F44</f>
        <v>0</v>
      </c>
      <c r="L44" s="90">
        <f>'Delivery Profile'!H$195*'Bid Form'!$F44</f>
        <v>0</v>
      </c>
      <c r="M44" s="90">
        <f>'Delivery Profile'!I$195*'Bid Form'!$F44</f>
        <v>0</v>
      </c>
      <c r="N44" s="90">
        <f>'Delivery Profile'!J$195*'Bid Form'!$F44</f>
        <v>0</v>
      </c>
      <c r="O44" s="95">
        <f t="shared" si="6"/>
        <v>0</v>
      </c>
      <c r="P44" s="95">
        <f t="shared" si="6"/>
        <v>0</v>
      </c>
      <c r="Q44" s="95">
        <f t="shared" si="6"/>
        <v>0</v>
      </c>
      <c r="R44" s="95">
        <f t="shared" si="6"/>
        <v>0</v>
      </c>
      <c r="S44" s="95">
        <f t="shared" si="6"/>
        <v>0</v>
      </c>
      <c r="T44" s="95">
        <f t="shared" si="6"/>
        <v>0</v>
      </c>
      <c r="U44" s="99">
        <f t="shared" si="1"/>
        <v>0</v>
      </c>
    </row>
    <row r="45" spans="2:21" ht="15">
      <c r="B45" s="81">
        <f t="shared" si="5"/>
        <v>17</v>
      </c>
      <c r="C45" s="82" t="str">
        <f t="shared" si="3"/>
        <v/>
      </c>
      <c r="D45" s="82" t="str">
        <f t="shared" si="4"/>
        <v/>
      </c>
      <c r="E45" s="167"/>
      <c r="F45" s="167"/>
      <c r="G45" s="168"/>
      <c r="H45" s="101">
        <f t="shared" si="2"/>
        <v>0</v>
      </c>
      <c r="I45" s="90">
        <f>'Delivery Profile'!E$195*'Bid Form'!$F45</f>
        <v>0</v>
      </c>
      <c r="J45" s="90">
        <f>'Delivery Profile'!F$195*'Bid Form'!$F45</f>
        <v>0</v>
      </c>
      <c r="K45" s="90">
        <f>'Delivery Profile'!G$195*'Bid Form'!$F45</f>
        <v>0</v>
      </c>
      <c r="L45" s="90">
        <f>'Delivery Profile'!H$195*'Bid Form'!$F45</f>
        <v>0</v>
      </c>
      <c r="M45" s="90">
        <f>'Delivery Profile'!I$195*'Bid Form'!$F45</f>
        <v>0</v>
      </c>
      <c r="N45" s="90">
        <f>'Delivery Profile'!J$195*'Bid Form'!$F45</f>
        <v>0</v>
      </c>
      <c r="O45" s="95">
        <f t="shared" si="6"/>
        <v>0</v>
      </c>
      <c r="P45" s="95">
        <f t="shared" si="6"/>
        <v>0</v>
      </c>
      <c r="Q45" s="95">
        <f t="shared" si="6"/>
        <v>0</v>
      </c>
      <c r="R45" s="95">
        <f t="shared" si="6"/>
        <v>0</v>
      </c>
      <c r="S45" s="95">
        <f t="shared" si="6"/>
        <v>0</v>
      </c>
      <c r="T45" s="95">
        <f t="shared" si="6"/>
        <v>0</v>
      </c>
      <c r="U45" s="99">
        <f t="shared" si="1"/>
        <v>0</v>
      </c>
    </row>
    <row r="46" spans="2:21" ht="15">
      <c r="B46" s="81">
        <f t="shared" si="5"/>
        <v>18</v>
      </c>
      <c r="C46" s="82" t="str">
        <f t="shared" si="3"/>
        <v/>
      </c>
      <c r="D46" s="82" t="str">
        <f t="shared" si="4"/>
        <v/>
      </c>
      <c r="E46" s="167"/>
      <c r="F46" s="167"/>
      <c r="G46" s="168"/>
      <c r="H46" s="101">
        <f t="shared" si="2"/>
        <v>0</v>
      </c>
      <c r="I46" s="90">
        <f>'Delivery Profile'!E$195*'Bid Form'!$F46</f>
        <v>0</v>
      </c>
      <c r="J46" s="90">
        <f>'Delivery Profile'!F$195*'Bid Form'!$F46</f>
        <v>0</v>
      </c>
      <c r="K46" s="90">
        <f>'Delivery Profile'!G$195*'Bid Form'!$F46</f>
        <v>0</v>
      </c>
      <c r="L46" s="90">
        <f>'Delivery Profile'!H$195*'Bid Form'!$F46</f>
        <v>0</v>
      </c>
      <c r="M46" s="90">
        <f>'Delivery Profile'!I$195*'Bid Form'!$F46</f>
        <v>0</v>
      </c>
      <c r="N46" s="90">
        <f>'Delivery Profile'!J$195*'Bid Form'!$F46</f>
        <v>0</v>
      </c>
      <c r="O46" s="95">
        <f t="shared" si="6"/>
        <v>0</v>
      </c>
      <c r="P46" s="95">
        <f t="shared" si="6"/>
        <v>0</v>
      </c>
      <c r="Q46" s="95">
        <f t="shared" si="6"/>
        <v>0</v>
      </c>
      <c r="R46" s="95">
        <f t="shared" si="6"/>
        <v>0</v>
      </c>
      <c r="S46" s="95">
        <f t="shared" si="6"/>
        <v>0</v>
      </c>
      <c r="T46" s="95">
        <f t="shared" si="6"/>
        <v>0</v>
      </c>
      <c r="U46" s="99">
        <f t="shared" si="1"/>
        <v>0</v>
      </c>
    </row>
    <row r="47" spans="2:21" ht="15">
      <c r="B47" s="81">
        <f t="shared" si="5"/>
        <v>19</v>
      </c>
      <c r="C47" s="82" t="str">
        <f t="shared" si="3"/>
        <v/>
      </c>
      <c r="D47" s="82" t="str">
        <f t="shared" si="4"/>
        <v/>
      </c>
      <c r="E47" s="167"/>
      <c r="F47" s="167"/>
      <c r="G47" s="168"/>
      <c r="H47" s="101">
        <f t="shared" si="2"/>
        <v>0</v>
      </c>
      <c r="I47" s="90">
        <f>'Delivery Profile'!E$195*'Bid Form'!$F47</f>
        <v>0</v>
      </c>
      <c r="J47" s="90">
        <f>'Delivery Profile'!F$195*'Bid Form'!$F47</f>
        <v>0</v>
      </c>
      <c r="K47" s="90">
        <f>'Delivery Profile'!G$195*'Bid Form'!$F47</f>
        <v>0</v>
      </c>
      <c r="L47" s="90">
        <f>'Delivery Profile'!H$195*'Bid Form'!$F47</f>
        <v>0</v>
      </c>
      <c r="M47" s="90">
        <f>'Delivery Profile'!I$195*'Bid Form'!$F47</f>
        <v>0</v>
      </c>
      <c r="N47" s="90">
        <f>'Delivery Profile'!J$195*'Bid Form'!$F47</f>
        <v>0</v>
      </c>
      <c r="O47" s="95">
        <f t="shared" si="6"/>
        <v>0</v>
      </c>
      <c r="P47" s="95">
        <f t="shared" si="6"/>
        <v>0</v>
      </c>
      <c r="Q47" s="95">
        <f t="shared" si="6"/>
        <v>0</v>
      </c>
      <c r="R47" s="95">
        <f t="shared" si="6"/>
        <v>0</v>
      </c>
      <c r="S47" s="95">
        <f t="shared" si="6"/>
        <v>0</v>
      </c>
      <c r="T47" s="95">
        <f t="shared" si="6"/>
        <v>0</v>
      </c>
      <c r="U47" s="99">
        <f t="shared" si="1"/>
        <v>0</v>
      </c>
    </row>
    <row r="48" spans="2:21" ht="15">
      <c r="B48" s="81">
        <f t="shared" si="5"/>
        <v>20</v>
      </c>
      <c r="C48" s="82" t="str">
        <f t="shared" si="3"/>
        <v/>
      </c>
      <c r="D48" s="82" t="str">
        <f t="shared" si="4"/>
        <v/>
      </c>
      <c r="E48" s="167"/>
      <c r="F48" s="167"/>
      <c r="G48" s="168"/>
      <c r="H48" s="101">
        <f t="shared" si="2"/>
        <v>0</v>
      </c>
      <c r="I48" s="91">
        <f>'Delivery Profile'!E$195*'Bid Form'!$F48</f>
        <v>0</v>
      </c>
      <c r="J48" s="91">
        <f>'Delivery Profile'!F$195*'Bid Form'!$F48</f>
        <v>0</v>
      </c>
      <c r="K48" s="91">
        <f>'Delivery Profile'!G$195*'Bid Form'!$F48</f>
        <v>0</v>
      </c>
      <c r="L48" s="91">
        <f>'Delivery Profile'!H$195*'Bid Form'!$F48</f>
        <v>0</v>
      </c>
      <c r="M48" s="91">
        <f>'Delivery Profile'!I$195*'Bid Form'!$F48</f>
        <v>0</v>
      </c>
      <c r="N48" s="91">
        <f>'Delivery Profile'!J$195*'Bid Form'!$F48</f>
        <v>0</v>
      </c>
      <c r="O48" s="96">
        <f t="shared" si="6"/>
        <v>0</v>
      </c>
      <c r="P48" s="96">
        <f t="shared" si="6"/>
        <v>0</v>
      </c>
      <c r="Q48" s="96">
        <f t="shared" si="6"/>
        <v>0</v>
      </c>
      <c r="R48" s="96">
        <f t="shared" si="6"/>
        <v>0</v>
      </c>
      <c r="S48" s="96">
        <f t="shared" si="6"/>
        <v>0</v>
      </c>
      <c r="T48" s="96">
        <f t="shared" si="6"/>
        <v>0</v>
      </c>
      <c r="U48" s="99">
        <f t="shared" si="1"/>
        <v>0</v>
      </c>
    </row>
    <row r="49" spans="2:6" ht="15">
      <c r="B49" s="87"/>
      <c r="C49" s="88"/>
      <c r="D49" s="88"/>
      <c r="F49" s="86"/>
    </row>
    <row r="50" spans="2:10" ht="15.75">
      <c r="B50" s="87"/>
      <c r="C50" s="88"/>
      <c r="D50" s="88"/>
      <c r="F50" s="86"/>
      <c r="G50" s="142" t="s">
        <v>72</v>
      </c>
      <c r="H50" s="147">
        <f>IF(SUM(F29:F48)=0,0,NPV(0.084,$U$29:$U$48)/NPV(0.084,$F$29:$F$48))</f>
        <v>0</v>
      </c>
      <c r="I50" s="148" t="s">
        <v>78</v>
      </c>
      <c r="J50"/>
    </row>
    <row r="51" spans="2:10" ht="15.75">
      <c r="B51" s="87"/>
      <c r="C51" s="88"/>
      <c r="D51" s="88"/>
      <c r="F51" s="86"/>
      <c r="G51" s="142"/>
      <c r="H51" s="147"/>
      <c r="I51" s="148"/>
      <c r="J51"/>
    </row>
    <row r="53" spans="2:8" ht="15.75">
      <c r="B53" s="170" t="s">
        <v>2</v>
      </c>
      <c r="C53" s="170"/>
      <c r="D53" s="170"/>
      <c r="E53" s="170"/>
      <c r="F53" s="170"/>
      <c r="G53" s="170"/>
      <c r="H53" s="170"/>
    </row>
    <row r="54" spans="4:8" ht="15">
      <c r="D54" s="77" t="s">
        <v>3</v>
      </c>
      <c r="E54" s="176"/>
      <c r="F54" s="177"/>
      <c r="G54" s="177"/>
      <c r="H54" s="178"/>
    </row>
    <row r="55" spans="4:8" ht="15">
      <c r="D55" s="85" t="s">
        <v>79</v>
      </c>
      <c r="E55" s="176"/>
      <c r="F55" s="177"/>
      <c r="G55" s="177"/>
      <c r="H55" s="178"/>
    </row>
    <row r="56" spans="4:8" ht="15">
      <c r="D56" s="77" t="s">
        <v>6</v>
      </c>
      <c r="E56" s="176"/>
      <c r="F56" s="177"/>
      <c r="G56" s="177"/>
      <c r="H56" s="178"/>
    </row>
    <row r="57" spans="4:8" ht="15">
      <c r="D57" s="77" t="s">
        <v>4</v>
      </c>
      <c r="E57" s="176"/>
      <c r="F57" s="177"/>
      <c r="G57" s="177"/>
      <c r="H57" s="178"/>
    </row>
    <row r="58" spans="2:8" ht="30" customHeight="1">
      <c r="B58" s="179" t="s">
        <v>85</v>
      </c>
      <c r="C58" s="179"/>
      <c r="D58" s="180"/>
      <c r="E58" s="176"/>
      <c r="F58" s="177"/>
      <c r="G58" s="177"/>
      <c r="H58" s="178"/>
    </row>
  </sheetData>
  <sheetProtection selectLockedCells="1"/>
  <mergeCells count="28">
    <mergeCell ref="E56:H56"/>
    <mergeCell ref="B58:D58"/>
    <mergeCell ref="A8:H8"/>
    <mergeCell ref="A17:H17"/>
    <mergeCell ref="P18:R18"/>
    <mergeCell ref="R22:U22"/>
    <mergeCell ref="P22:Q22"/>
    <mergeCell ref="O17:U17"/>
    <mergeCell ref="P19:R19"/>
    <mergeCell ref="P20:R20"/>
    <mergeCell ref="P21:R21"/>
    <mergeCell ref="E54:H54"/>
    <mergeCell ref="E55:H55"/>
    <mergeCell ref="E57:H57"/>
    <mergeCell ref="E58:H58"/>
    <mergeCell ref="G27:G28"/>
    <mergeCell ref="H27:H28"/>
    <mergeCell ref="B53:H53"/>
    <mergeCell ref="B27:B28"/>
    <mergeCell ref="C27:C28"/>
    <mergeCell ref="D27:D28"/>
    <mergeCell ref="E27:E28"/>
    <mergeCell ref="F27:F28"/>
    <mergeCell ref="O8:U8"/>
    <mergeCell ref="P9:R9"/>
    <mergeCell ref="S9:U9"/>
    <mergeCell ref="I26:N26"/>
    <mergeCell ref="O26:T26"/>
  </mergeCells>
  <conditionalFormatting sqref="P22">
    <cfRule type="expression" priority="4" dxfId="4">
      <formula>AND($P$20="Concentrating Photovoltaic (CPV)",$P$22&lt;&gt;"Dual-axis Tracking")</formula>
    </cfRule>
  </conditionalFormatting>
  <conditionalFormatting sqref="G29:G48 E29:E48 F29:F51">
    <cfRule type="expression" priority="3" dxfId="2">
      <formula>$C29&lt;&gt;""</formula>
    </cfRule>
  </conditionalFormatting>
  <conditionalFormatting sqref="G50:G51">
    <cfRule type="expression" priority="7" dxfId="2">
      <formula>$C49&lt;&gt;""</formula>
    </cfRule>
  </conditionalFormatting>
  <conditionalFormatting sqref="G50:H51">
    <cfRule type="expression" priority="2" dxfId="0">
      <formula>$H$50&gt;235</formula>
    </cfRule>
  </conditionalFormatting>
  <conditionalFormatting sqref="H50">
    <cfRule type="expression" priority="1" dxfId="0">
      <formula>$H$50&gt;235</formula>
    </cfRule>
  </conditionalFormatting>
  <dataValidations count="5">
    <dataValidation type="list" allowBlank="1" showInputMessage="1" showErrorMessage="1" sqref="E56">
      <formula1>"Application submitted, Application deemed complete, Received, Feasibility Study completed"</formula1>
    </dataValidation>
    <dataValidation type="list" allowBlank="1" showInputMessage="1" showErrorMessage="1" sqref="C20">
      <formula1>"TOD Pricing,Flat Pricing"</formula1>
    </dataValidation>
    <dataValidation type="list" allowBlank="1" showInputMessage="1" showErrorMessage="1" sqref="P22">
      <formula1>"Fixed axis, Single-axis tracking,Dual-axis Tracking"</formula1>
    </dataValidation>
    <dataValidation type="list" allowBlank="1" showInputMessage="1" showErrorMessage="1" sqref="P24">
      <formula1>",Yes,No"</formula1>
    </dataValidation>
    <dataValidation type="list" allowBlank="1" showInputMessage="1" showErrorMessage="1" sqref="P20:R20">
      <formula1>"Crystalline Silicon, Thin-Film Silicon, Concentrating Photovoltaic (CPV), Solar Thermal"</formula1>
    </dataValidation>
  </dataValidations>
  <printOptions/>
  <pageMargins left="0.5" right="0.5" top="0.75" bottom="0.75" header="0.3" footer="0.3"/>
  <pageSetup fitToHeight="1" fitToWidth="1" horizontalDpi="600" verticalDpi="6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3"/>
  <sheetViews>
    <sheetView view="pageBreakPreview" zoomScale="60" workbookViewId="0" topLeftCell="A1">
      <selection activeCell="E181" sqref="E14:P181"/>
    </sheetView>
  </sheetViews>
  <sheetFormatPr defaultColWidth="9.140625" defaultRowHeight="15"/>
  <cols>
    <col min="2" max="2" width="10.140625" style="0" customWidth="1"/>
  </cols>
  <sheetData>
    <row r="1" spans="1:16" s="5" customFormat="1" ht="19.5">
      <c r="A1" s="162" t="s">
        <v>7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/>
      <c r="N1" s="3"/>
      <c r="O1" s="160"/>
      <c r="P1" s="160" t="s">
        <v>5</v>
      </c>
    </row>
    <row r="2" spans="1:16" s="5" customFormat="1" ht="15.7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161"/>
      <c r="P2" s="161" t="s">
        <v>87</v>
      </c>
    </row>
    <row r="3" s="5" customFormat="1" ht="12.75"/>
    <row r="4" spans="1:16" s="14" customFormat="1" ht="15.75">
      <c r="A4" s="11" t="s">
        <v>8</v>
      </c>
      <c r="B4" s="12"/>
      <c r="C4" s="13"/>
      <c r="D4" s="13"/>
      <c r="E4" s="13"/>
      <c r="F4" s="13"/>
      <c r="G4" s="13"/>
      <c r="H4" s="13"/>
      <c r="I4" s="13"/>
      <c r="J4" s="13"/>
      <c r="K4" s="13"/>
      <c r="M4" s="194" t="str">
        <f>IF(MAX(E14:P181)&gt;1,"Warning:  One or more of the profile values exceeds 100%.  Capacity factor must be at or less than 100% for all hours.  Bids with capacity factors exceeding 100% may be declared non-conforming and excluded from further consideration.","")</f>
        <v/>
      </c>
      <c r="N4" s="194"/>
      <c r="O4" s="194"/>
      <c r="P4" s="194"/>
    </row>
    <row r="5" spans="1:16" s="14" customFormat="1" ht="12.75">
      <c r="A5" s="15"/>
      <c r="B5" s="16"/>
      <c r="C5" s="16"/>
      <c r="D5" s="16"/>
      <c r="E5" s="16"/>
      <c r="F5" s="16"/>
      <c r="G5" s="16"/>
      <c r="K5" s="17"/>
      <c r="M5" s="194"/>
      <c r="N5" s="194"/>
      <c r="O5" s="194"/>
      <c r="P5" s="194"/>
    </row>
    <row r="6" spans="1:16" s="71" customFormat="1" ht="15">
      <c r="A6" s="68" t="s">
        <v>48</v>
      </c>
      <c r="B6" s="69"/>
      <c r="C6" s="70"/>
      <c r="D6" s="70"/>
      <c r="E6" s="70"/>
      <c r="F6" s="70"/>
      <c r="G6" s="70"/>
      <c r="K6" s="72"/>
      <c r="M6" s="194"/>
      <c r="N6" s="194"/>
      <c r="O6" s="194"/>
      <c r="P6" s="194"/>
    </row>
    <row r="7" spans="1:16" s="71" customFormat="1" ht="15">
      <c r="A7" s="73" t="s">
        <v>9</v>
      </c>
      <c r="B7" s="69"/>
      <c r="C7" s="70"/>
      <c r="D7" s="70"/>
      <c r="E7" s="70"/>
      <c r="F7" s="70"/>
      <c r="G7" s="70"/>
      <c r="K7" s="72"/>
      <c r="M7" s="194"/>
      <c r="N7" s="194"/>
      <c r="O7" s="194"/>
      <c r="P7" s="194"/>
    </row>
    <row r="8" spans="1:16" s="71" customFormat="1" ht="15">
      <c r="A8" s="73" t="s">
        <v>10</v>
      </c>
      <c r="B8" s="70"/>
      <c r="C8" s="74"/>
      <c r="D8" s="74"/>
      <c r="E8" s="70"/>
      <c r="F8" s="75"/>
      <c r="G8" s="70"/>
      <c r="K8" s="72"/>
      <c r="M8" s="194"/>
      <c r="N8" s="194"/>
      <c r="O8" s="194"/>
      <c r="P8" s="194"/>
    </row>
    <row r="9" spans="1:16" s="14" customFormat="1" ht="12.75">
      <c r="A9" s="18"/>
      <c r="B9" s="19"/>
      <c r="C9" s="189"/>
      <c r="D9" s="189"/>
      <c r="E9" s="20"/>
      <c r="F9" s="20"/>
      <c r="G9" s="20"/>
      <c r="H9" s="20"/>
      <c r="I9" s="20"/>
      <c r="J9" s="20"/>
      <c r="K9" s="21"/>
      <c r="M9" s="194"/>
      <c r="N9" s="194"/>
      <c r="O9" s="194"/>
      <c r="P9" s="194"/>
    </row>
    <row r="10" spans="1:4" s="14" customFormat="1" ht="13.5" thickBot="1">
      <c r="A10" s="190"/>
      <c r="B10" s="190"/>
      <c r="C10" s="190"/>
      <c r="D10" s="190"/>
    </row>
    <row r="11" spans="5:16" s="14" customFormat="1" ht="13.5" thickBot="1">
      <c r="E11" s="191" t="s">
        <v>47</v>
      </c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3"/>
    </row>
    <row r="12" spans="5:16" s="14" customFormat="1" ht="13.5" thickBot="1">
      <c r="E12" s="191" t="s">
        <v>11</v>
      </c>
      <c r="F12" s="192"/>
      <c r="G12" s="192"/>
      <c r="H12" s="192"/>
      <c r="I12" s="192"/>
      <c r="J12" s="193"/>
      <c r="K12" s="191" t="s">
        <v>12</v>
      </c>
      <c r="L12" s="192"/>
      <c r="M12" s="192"/>
      <c r="N12" s="193"/>
      <c r="O12" s="191" t="s">
        <v>11</v>
      </c>
      <c r="P12" s="193"/>
    </row>
    <row r="13" spans="1:16" s="14" customFormat="1" ht="38.25">
      <c r="A13" s="22" t="s">
        <v>13</v>
      </c>
      <c r="B13" s="23" t="s">
        <v>14</v>
      </c>
      <c r="C13" s="23" t="s">
        <v>15</v>
      </c>
      <c r="D13" s="24" t="s">
        <v>16</v>
      </c>
      <c r="E13" s="25" t="s">
        <v>17</v>
      </c>
      <c r="F13" s="26" t="s">
        <v>18</v>
      </c>
      <c r="G13" s="26" t="s">
        <v>19</v>
      </c>
      <c r="H13" s="26" t="s">
        <v>20</v>
      </c>
      <c r="I13" s="26" t="s">
        <v>21</v>
      </c>
      <c r="J13" s="27" t="s">
        <v>22</v>
      </c>
      <c r="K13" s="25" t="s">
        <v>23</v>
      </c>
      <c r="L13" s="26" t="s">
        <v>24</v>
      </c>
      <c r="M13" s="26" t="s">
        <v>25</v>
      </c>
      <c r="N13" s="27" t="s">
        <v>26</v>
      </c>
      <c r="O13" s="25" t="s">
        <v>27</v>
      </c>
      <c r="P13" s="27" t="s">
        <v>28</v>
      </c>
    </row>
    <row r="14" spans="1:16" s="14" customFormat="1" ht="12.75" customHeight="1">
      <c r="A14" s="28" t="s">
        <v>29</v>
      </c>
      <c r="B14" s="29">
        <v>0</v>
      </c>
      <c r="C14" s="30">
        <v>1</v>
      </c>
      <c r="D14" s="14">
        <v>1</v>
      </c>
      <c r="E14" s="106"/>
      <c r="F14" s="107"/>
      <c r="G14" s="107"/>
      <c r="H14" s="107"/>
      <c r="I14" s="107"/>
      <c r="J14" s="108"/>
      <c r="K14" s="109"/>
      <c r="L14" s="110"/>
      <c r="M14" s="110"/>
      <c r="N14" s="111"/>
      <c r="O14" s="112"/>
      <c r="P14" s="113"/>
    </row>
    <row r="15" spans="1:16" s="14" customFormat="1" ht="12.75">
      <c r="A15" s="28" t="s">
        <v>29</v>
      </c>
      <c r="B15" s="29">
        <f>B14+(1/24)</f>
        <v>0.041666666666666664</v>
      </c>
      <c r="C15" s="30">
        <v>2</v>
      </c>
      <c r="D15" s="14">
        <f>D14+1</f>
        <v>2</v>
      </c>
      <c r="E15" s="114"/>
      <c r="F15" s="115"/>
      <c r="G15" s="115"/>
      <c r="H15" s="115"/>
      <c r="I15" s="115"/>
      <c r="J15" s="116"/>
      <c r="K15" s="117"/>
      <c r="L15" s="118"/>
      <c r="M15" s="118"/>
      <c r="N15" s="119"/>
      <c r="O15" s="114"/>
      <c r="P15" s="116"/>
    </row>
    <row r="16" spans="1:16" s="14" customFormat="1" ht="12.75">
      <c r="A16" s="28" t="s">
        <v>29</v>
      </c>
      <c r="B16" s="29">
        <f aca="true" t="shared" si="0" ref="B16:B79">B15+(1/24)</f>
        <v>0.08333333333333333</v>
      </c>
      <c r="C16" s="30">
        <v>3</v>
      </c>
      <c r="D16" s="14">
        <f aca="true" t="shared" si="1" ref="D16:D79">D15+1</f>
        <v>3</v>
      </c>
      <c r="E16" s="114"/>
      <c r="F16" s="115"/>
      <c r="G16" s="115"/>
      <c r="H16" s="115"/>
      <c r="I16" s="115"/>
      <c r="J16" s="116"/>
      <c r="K16" s="117"/>
      <c r="L16" s="118"/>
      <c r="M16" s="118"/>
      <c r="N16" s="119"/>
      <c r="O16" s="114"/>
      <c r="P16" s="116"/>
    </row>
    <row r="17" spans="1:16" s="14" customFormat="1" ht="12.75">
      <c r="A17" s="28" t="s">
        <v>29</v>
      </c>
      <c r="B17" s="29">
        <f t="shared" si="0"/>
        <v>0.125</v>
      </c>
      <c r="C17" s="30">
        <v>4</v>
      </c>
      <c r="D17" s="14">
        <f t="shared" si="1"/>
        <v>4</v>
      </c>
      <c r="E17" s="114"/>
      <c r="F17" s="115"/>
      <c r="G17" s="115"/>
      <c r="H17" s="115"/>
      <c r="I17" s="115"/>
      <c r="J17" s="116"/>
      <c r="K17" s="117"/>
      <c r="L17" s="118"/>
      <c r="M17" s="118"/>
      <c r="N17" s="119"/>
      <c r="O17" s="114"/>
      <c r="P17" s="116"/>
    </row>
    <row r="18" spans="1:16" s="14" customFormat="1" ht="12.75">
      <c r="A18" s="28" t="s">
        <v>29</v>
      </c>
      <c r="B18" s="29">
        <f t="shared" si="0"/>
        <v>0.16666666666666666</v>
      </c>
      <c r="C18" s="30">
        <v>5</v>
      </c>
      <c r="D18" s="14">
        <f t="shared" si="1"/>
        <v>5</v>
      </c>
      <c r="E18" s="114"/>
      <c r="F18" s="115"/>
      <c r="G18" s="115"/>
      <c r="H18" s="115"/>
      <c r="I18" s="115"/>
      <c r="J18" s="116"/>
      <c r="K18" s="117"/>
      <c r="L18" s="118"/>
      <c r="M18" s="118"/>
      <c r="N18" s="119"/>
      <c r="O18" s="114"/>
      <c r="P18" s="116"/>
    </row>
    <row r="19" spans="1:16" s="14" customFormat="1" ht="12.75">
      <c r="A19" s="28" t="s">
        <v>29</v>
      </c>
      <c r="B19" s="29">
        <f t="shared" si="0"/>
        <v>0.20833333333333331</v>
      </c>
      <c r="C19" s="30">
        <v>6</v>
      </c>
      <c r="D19" s="14">
        <f t="shared" si="1"/>
        <v>6</v>
      </c>
      <c r="E19" s="114"/>
      <c r="F19" s="115"/>
      <c r="G19" s="115"/>
      <c r="H19" s="115"/>
      <c r="I19" s="115"/>
      <c r="J19" s="116"/>
      <c r="K19" s="117"/>
      <c r="L19" s="118"/>
      <c r="M19" s="118"/>
      <c r="N19" s="119"/>
      <c r="O19" s="114"/>
      <c r="P19" s="116"/>
    </row>
    <row r="20" spans="1:16" s="14" customFormat="1" ht="12.75">
      <c r="A20" s="28" t="s">
        <v>29</v>
      </c>
      <c r="B20" s="29">
        <f t="shared" si="0"/>
        <v>0.24999999999999997</v>
      </c>
      <c r="C20" s="30">
        <v>7</v>
      </c>
      <c r="D20" s="14">
        <f t="shared" si="1"/>
        <v>7</v>
      </c>
      <c r="E20" s="120"/>
      <c r="F20" s="121"/>
      <c r="G20" s="121"/>
      <c r="H20" s="121"/>
      <c r="I20" s="121"/>
      <c r="J20" s="122"/>
      <c r="K20" s="123"/>
      <c r="L20" s="124"/>
      <c r="M20" s="124"/>
      <c r="N20" s="125"/>
      <c r="O20" s="120"/>
      <c r="P20" s="122"/>
    </row>
    <row r="21" spans="1:16" s="14" customFormat="1" ht="12.75">
      <c r="A21" s="28" t="s">
        <v>29</v>
      </c>
      <c r="B21" s="29">
        <f t="shared" si="0"/>
        <v>0.29166666666666663</v>
      </c>
      <c r="C21" s="30">
        <v>8</v>
      </c>
      <c r="D21" s="14">
        <f t="shared" si="1"/>
        <v>8</v>
      </c>
      <c r="E21" s="120"/>
      <c r="F21" s="121"/>
      <c r="G21" s="121"/>
      <c r="H21" s="121"/>
      <c r="I21" s="121"/>
      <c r="J21" s="122"/>
      <c r="K21" s="123"/>
      <c r="L21" s="124"/>
      <c r="M21" s="124"/>
      <c r="N21" s="125"/>
      <c r="O21" s="120"/>
      <c r="P21" s="122"/>
    </row>
    <row r="22" spans="1:16" s="14" customFormat="1" ht="12.75">
      <c r="A22" s="28" t="s">
        <v>29</v>
      </c>
      <c r="B22" s="29">
        <f t="shared" si="0"/>
        <v>0.3333333333333333</v>
      </c>
      <c r="C22" s="30">
        <v>9</v>
      </c>
      <c r="D22" s="14">
        <f t="shared" si="1"/>
        <v>9</v>
      </c>
      <c r="E22" s="120"/>
      <c r="F22" s="121"/>
      <c r="G22" s="121"/>
      <c r="H22" s="121"/>
      <c r="I22" s="121"/>
      <c r="J22" s="122"/>
      <c r="K22" s="123"/>
      <c r="L22" s="124"/>
      <c r="M22" s="124"/>
      <c r="N22" s="125"/>
      <c r="O22" s="120"/>
      <c r="P22" s="122"/>
    </row>
    <row r="23" spans="1:16" s="14" customFormat="1" ht="12.75">
      <c r="A23" s="28" t="s">
        <v>29</v>
      </c>
      <c r="B23" s="29">
        <f t="shared" si="0"/>
        <v>0.375</v>
      </c>
      <c r="C23" s="30">
        <v>10</v>
      </c>
      <c r="D23" s="14">
        <f t="shared" si="1"/>
        <v>10</v>
      </c>
      <c r="E23" s="120"/>
      <c r="F23" s="121"/>
      <c r="G23" s="121"/>
      <c r="H23" s="121"/>
      <c r="I23" s="121"/>
      <c r="J23" s="122"/>
      <c r="K23" s="123"/>
      <c r="L23" s="124"/>
      <c r="M23" s="124"/>
      <c r="N23" s="125"/>
      <c r="O23" s="120"/>
      <c r="P23" s="122"/>
    </row>
    <row r="24" spans="1:16" s="14" customFormat="1" ht="12.75">
      <c r="A24" s="28" t="s">
        <v>29</v>
      </c>
      <c r="B24" s="29">
        <f t="shared" si="0"/>
        <v>0.4166666666666667</v>
      </c>
      <c r="C24" s="30">
        <v>11</v>
      </c>
      <c r="D24" s="14">
        <f t="shared" si="1"/>
        <v>11</v>
      </c>
      <c r="E24" s="120"/>
      <c r="F24" s="121"/>
      <c r="G24" s="121"/>
      <c r="H24" s="121"/>
      <c r="I24" s="121"/>
      <c r="J24" s="122"/>
      <c r="K24" s="123"/>
      <c r="L24" s="124"/>
      <c r="M24" s="124"/>
      <c r="N24" s="125"/>
      <c r="O24" s="120"/>
      <c r="P24" s="122"/>
    </row>
    <row r="25" spans="1:16" s="14" customFormat="1" ht="12.75">
      <c r="A25" s="28" t="s">
        <v>29</v>
      </c>
      <c r="B25" s="29">
        <f t="shared" si="0"/>
        <v>0.45833333333333337</v>
      </c>
      <c r="C25" s="30">
        <v>12</v>
      </c>
      <c r="D25" s="14">
        <f t="shared" si="1"/>
        <v>12</v>
      </c>
      <c r="E25" s="120"/>
      <c r="F25" s="121"/>
      <c r="G25" s="121"/>
      <c r="H25" s="121"/>
      <c r="I25" s="121"/>
      <c r="J25" s="122"/>
      <c r="K25" s="126"/>
      <c r="L25" s="127"/>
      <c r="M25" s="127"/>
      <c r="N25" s="128"/>
      <c r="O25" s="120"/>
      <c r="P25" s="122"/>
    </row>
    <row r="26" spans="1:16" s="14" customFormat="1" ht="12.75">
      <c r="A26" s="28" t="s">
        <v>29</v>
      </c>
      <c r="B26" s="29">
        <f t="shared" si="0"/>
        <v>0.5</v>
      </c>
      <c r="C26" s="30">
        <v>13</v>
      </c>
      <c r="D26" s="14">
        <f t="shared" si="1"/>
        <v>13</v>
      </c>
      <c r="E26" s="120"/>
      <c r="F26" s="121"/>
      <c r="G26" s="121"/>
      <c r="H26" s="121"/>
      <c r="I26" s="121"/>
      <c r="J26" s="122"/>
      <c r="K26" s="126"/>
      <c r="L26" s="127"/>
      <c r="M26" s="127"/>
      <c r="N26" s="128"/>
      <c r="O26" s="120"/>
      <c r="P26" s="122"/>
    </row>
    <row r="27" spans="1:16" s="14" customFormat="1" ht="12.75">
      <c r="A27" s="28" t="s">
        <v>29</v>
      </c>
      <c r="B27" s="29">
        <f t="shared" si="0"/>
        <v>0.5416666666666666</v>
      </c>
      <c r="C27" s="30">
        <v>14</v>
      </c>
      <c r="D27" s="14">
        <f t="shared" si="1"/>
        <v>14</v>
      </c>
      <c r="E27" s="129"/>
      <c r="F27" s="130"/>
      <c r="G27" s="130"/>
      <c r="H27" s="130"/>
      <c r="I27" s="130"/>
      <c r="J27" s="131"/>
      <c r="K27" s="126"/>
      <c r="L27" s="127"/>
      <c r="M27" s="127"/>
      <c r="N27" s="128"/>
      <c r="O27" s="129"/>
      <c r="P27" s="131"/>
    </row>
    <row r="28" spans="1:16" s="14" customFormat="1" ht="12.75">
      <c r="A28" s="28" t="s">
        <v>29</v>
      </c>
      <c r="B28" s="29">
        <f t="shared" si="0"/>
        <v>0.5833333333333333</v>
      </c>
      <c r="C28" s="30">
        <v>15</v>
      </c>
      <c r="D28" s="14">
        <f t="shared" si="1"/>
        <v>15</v>
      </c>
      <c r="E28" s="129"/>
      <c r="F28" s="130"/>
      <c r="G28" s="130"/>
      <c r="H28" s="130"/>
      <c r="I28" s="130"/>
      <c r="J28" s="131"/>
      <c r="K28" s="126"/>
      <c r="L28" s="127"/>
      <c r="M28" s="127"/>
      <c r="N28" s="128"/>
      <c r="O28" s="129"/>
      <c r="P28" s="131"/>
    </row>
    <row r="29" spans="1:16" s="14" customFormat="1" ht="12.75">
      <c r="A29" s="28" t="s">
        <v>29</v>
      </c>
      <c r="B29" s="29">
        <f t="shared" si="0"/>
        <v>0.6249999999999999</v>
      </c>
      <c r="C29" s="30">
        <v>16</v>
      </c>
      <c r="D29" s="14">
        <f t="shared" si="1"/>
        <v>16</v>
      </c>
      <c r="E29" s="129"/>
      <c r="F29" s="130"/>
      <c r="G29" s="130"/>
      <c r="H29" s="130"/>
      <c r="I29" s="130"/>
      <c r="J29" s="131"/>
      <c r="K29" s="126"/>
      <c r="L29" s="127"/>
      <c r="M29" s="127"/>
      <c r="N29" s="128"/>
      <c r="O29" s="129"/>
      <c r="P29" s="131"/>
    </row>
    <row r="30" spans="1:16" s="14" customFormat="1" ht="12.75">
      <c r="A30" s="28" t="s">
        <v>29</v>
      </c>
      <c r="B30" s="29">
        <f t="shared" si="0"/>
        <v>0.6666666666666665</v>
      </c>
      <c r="C30" s="30">
        <v>17</v>
      </c>
      <c r="D30" s="14">
        <f t="shared" si="1"/>
        <v>17</v>
      </c>
      <c r="E30" s="129"/>
      <c r="F30" s="130"/>
      <c r="G30" s="130"/>
      <c r="H30" s="130"/>
      <c r="I30" s="130"/>
      <c r="J30" s="131"/>
      <c r="K30" s="126"/>
      <c r="L30" s="127"/>
      <c r="M30" s="127"/>
      <c r="N30" s="128"/>
      <c r="O30" s="129"/>
      <c r="P30" s="131"/>
    </row>
    <row r="31" spans="1:16" s="14" customFormat="1" ht="12.75">
      <c r="A31" s="28" t="s">
        <v>29</v>
      </c>
      <c r="B31" s="29">
        <f t="shared" si="0"/>
        <v>0.7083333333333331</v>
      </c>
      <c r="C31" s="30">
        <v>18</v>
      </c>
      <c r="D31" s="14">
        <f t="shared" si="1"/>
        <v>18</v>
      </c>
      <c r="E31" s="129"/>
      <c r="F31" s="130"/>
      <c r="G31" s="132"/>
      <c r="H31" s="130"/>
      <c r="I31" s="130"/>
      <c r="J31" s="131"/>
      <c r="K31" s="126"/>
      <c r="L31" s="127"/>
      <c r="M31" s="127"/>
      <c r="N31" s="128"/>
      <c r="O31" s="129"/>
      <c r="P31" s="131"/>
    </row>
    <row r="32" spans="1:16" s="14" customFormat="1" ht="12.75">
      <c r="A32" s="28" t="s">
        <v>29</v>
      </c>
      <c r="B32" s="29">
        <f t="shared" si="0"/>
        <v>0.7499999999999998</v>
      </c>
      <c r="C32" s="30">
        <v>19</v>
      </c>
      <c r="D32" s="14">
        <f t="shared" si="1"/>
        <v>19</v>
      </c>
      <c r="E32" s="129"/>
      <c r="F32" s="130"/>
      <c r="G32" s="132"/>
      <c r="H32" s="130"/>
      <c r="I32" s="130"/>
      <c r="J32" s="131"/>
      <c r="K32" s="126"/>
      <c r="L32" s="127"/>
      <c r="M32" s="127"/>
      <c r="N32" s="128"/>
      <c r="O32" s="129"/>
      <c r="P32" s="131"/>
    </row>
    <row r="33" spans="1:16" s="14" customFormat="1" ht="12.75">
      <c r="A33" s="28" t="s">
        <v>29</v>
      </c>
      <c r="B33" s="29">
        <f t="shared" si="0"/>
        <v>0.7916666666666664</v>
      </c>
      <c r="C33" s="30">
        <v>20</v>
      </c>
      <c r="D33" s="14">
        <f t="shared" si="1"/>
        <v>20</v>
      </c>
      <c r="E33" s="133"/>
      <c r="F33" s="134"/>
      <c r="G33" s="130"/>
      <c r="H33" s="130"/>
      <c r="I33" s="130"/>
      <c r="J33" s="131"/>
      <c r="K33" s="123"/>
      <c r="L33" s="124"/>
      <c r="M33" s="124"/>
      <c r="N33" s="125"/>
      <c r="O33" s="129"/>
      <c r="P33" s="131"/>
    </row>
    <row r="34" spans="1:16" s="14" customFormat="1" ht="12.75">
      <c r="A34" s="28" t="s">
        <v>29</v>
      </c>
      <c r="B34" s="29">
        <f t="shared" si="0"/>
        <v>0.833333333333333</v>
      </c>
      <c r="C34" s="30">
        <v>21</v>
      </c>
      <c r="D34" s="14">
        <f t="shared" si="1"/>
        <v>21</v>
      </c>
      <c r="E34" s="129"/>
      <c r="F34" s="130"/>
      <c r="G34" s="130"/>
      <c r="H34" s="130"/>
      <c r="I34" s="130"/>
      <c r="J34" s="131"/>
      <c r="K34" s="123"/>
      <c r="L34" s="124"/>
      <c r="M34" s="124"/>
      <c r="N34" s="125"/>
      <c r="O34" s="129"/>
      <c r="P34" s="131"/>
    </row>
    <row r="35" spans="1:16" s="14" customFormat="1" ht="12.75">
      <c r="A35" s="28" t="s">
        <v>29</v>
      </c>
      <c r="B35" s="29">
        <f t="shared" si="0"/>
        <v>0.8749999999999997</v>
      </c>
      <c r="C35" s="30">
        <v>22</v>
      </c>
      <c r="D35" s="14">
        <f t="shared" si="1"/>
        <v>22</v>
      </c>
      <c r="E35" s="120"/>
      <c r="F35" s="121"/>
      <c r="G35" s="121"/>
      <c r="H35" s="121"/>
      <c r="I35" s="121"/>
      <c r="J35" s="122"/>
      <c r="K35" s="123"/>
      <c r="L35" s="124"/>
      <c r="M35" s="124"/>
      <c r="N35" s="125"/>
      <c r="O35" s="120"/>
      <c r="P35" s="122"/>
    </row>
    <row r="36" spans="1:16" s="14" customFormat="1" ht="12.75">
      <c r="A36" s="28" t="s">
        <v>29</v>
      </c>
      <c r="B36" s="29">
        <f t="shared" si="0"/>
        <v>0.9166666666666663</v>
      </c>
      <c r="C36" s="30">
        <v>23</v>
      </c>
      <c r="D36" s="14">
        <f t="shared" si="1"/>
        <v>23</v>
      </c>
      <c r="E36" s="114"/>
      <c r="F36" s="115"/>
      <c r="G36" s="115"/>
      <c r="H36" s="115"/>
      <c r="I36" s="115"/>
      <c r="J36" s="116"/>
      <c r="K36" s="123"/>
      <c r="L36" s="124"/>
      <c r="M36" s="124"/>
      <c r="N36" s="125"/>
      <c r="O36" s="114"/>
      <c r="P36" s="116"/>
    </row>
    <row r="37" spans="1:16" s="14" customFormat="1" ht="12.75">
      <c r="A37" s="28" t="s">
        <v>29</v>
      </c>
      <c r="B37" s="29">
        <f t="shared" si="0"/>
        <v>0.9583333333333329</v>
      </c>
      <c r="C37" s="30">
        <v>24</v>
      </c>
      <c r="D37" s="14">
        <f t="shared" si="1"/>
        <v>24</v>
      </c>
      <c r="E37" s="135"/>
      <c r="F37" s="136"/>
      <c r="G37" s="136"/>
      <c r="H37" s="136"/>
      <c r="I37" s="136"/>
      <c r="J37" s="137"/>
      <c r="K37" s="138"/>
      <c r="L37" s="139"/>
      <c r="M37" s="139"/>
      <c r="N37" s="140"/>
      <c r="O37" s="135"/>
      <c r="P37" s="137"/>
    </row>
    <row r="38" spans="1:16" s="14" customFormat="1" ht="12.75" customHeight="1">
      <c r="A38" s="28" t="s">
        <v>30</v>
      </c>
      <c r="B38" s="29">
        <f t="shared" si="0"/>
        <v>0.9999999999999996</v>
      </c>
      <c r="C38" s="30">
        <v>1</v>
      </c>
      <c r="D38" s="14">
        <f t="shared" si="1"/>
        <v>25</v>
      </c>
      <c r="E38" s="106"/>
      <c r="F38" s="107"/>
      <c r="G38" s="107"/>
      <c r="H38" s="107"/>
      <c r="I38" s="107"/>
      <c r="J38" s="108"/>
      <c r="K38" s="109"/>
      <c r="L38" s="110"/>
      <c r="M38" s="110"/>
      <c r="N38" s="111"/>
      <c r="O38" s="106"/>
      <c r="P38" s="108"/>
    </row>
    <row r="39" spans="1:16" s="14" customFormat="1" ht="12.75">
      <c r="A39" s="28" t="s">
        <v>30</v>
      </c>
      <c r="B39" s="29">
        <f t="shared" si="0"/>
        <v>1.0416666666666663</v>
      </c>
      <c r="C39" s="30">
        <v>2</v>
      </c>
      <c r="D39" s="14">
        <f t="shared" si="1"/>
        <v>26</v>
      </c>
      <c r="E39" s="114"/>
      <c r="F39" s="115"/>
      <c r="G39" s="115"/>
      <c r="H39" s="115"/>
      <c r="I39" s="115"/>
      <c r="J39" s="116"/>
      <c r="K39" s="117"/>
      <c r="L39" s="118"/>
      <c r="M39" s="118"/>
      <c r="N39" s="119"/>
      <c r="O39" s="114"/>
      <c r="P39" s="116"/>
    </row>
    <row r="40" spans="1:16" s="14" customFormat="1" ht="12.75">
      <c r="A40" s="28" t="s">
        <v>30</v>
      </c>
      <c r="B40" s="29">
        <f t="shared" si="0"/>
        <v>1.083333333333333</v>
      </c>
      <c r="C40" s="30">
        <v>3</v>
      </c>
      <c r="D40" s="14">
        <f t="shared" si="1"/>
        <v>27</v>
      </c>
      <c r="E40" s="114"/>
      <c r="F40" s="115"/>
      <c r="G40" s="115"/>
      <c r="H40" s="115"/>
      <c r="I40" s="115"/>
      <c r="J40" s="116"/>
      <c r="K40" s="117"/>
      <c r="L40" s="118"/>
      <c r="M40" s="118"/>
      <c r="N40" s="119"/>
      <c r="O40" s="114"/>
      <c r="P40" s="116"/>
    </row>
    <row r="41" spans="1:16" s="14" customFormat="1" ht="12.75">
      <c r="A41" s="28" t="s">
        <v>30</v>
      </c>
      <c r="B41" s="29">
        <f t="shared" si="0"/>
        <v>1.1249999999999998</v>
      </c>
      <c r="C41" s="30">
        <v>4</v>
      </c>
      <c r="D41" s="14">
        <f t="shared" si="1"/>
        <v>28</v>
      </c>
      <c r="E41" s="114"/>
      <c r="F41" s="115"/>
      <c r="G41" s="115"/>
      <c r="H41" s="115"/>
      <c r="I41" s="115"/>
      <c r="J41" s="116"/>
      <c r="K41" s="117"/>
      <c r="L41" s="118"/>
      <c r="M41" s="118"/>
      <c r="N41" s="119"/>
      <c r="O41" s="114"/>
      <c r="P41" s="116"/>
    </row>
    <row r="42" spans="1:16" s="14" customFormat="1" ht="12.75">
      <c r="A42" s="28" t="s">
        <v>30</v>
      </c>
      <c r="B42" s="29">
        <f t="shared" si="0"/>
        <v>1.1666666666666665</v>
      </c>
      <c r="C42" s="30">
        <v>5</v>
      </c>
      <c r="D42" s="14">
        <f t="shared" si="1"/>
        <v>29</v>
      </c>
      <c r="E42" s="114"/>
      <c r="F42" s="115"/>
      <c r="G42" s="115"/>
      <c r="H42" s="115"/>
      <c r="I42" s="115"/>
      <c r="J42" s="116"/>
      <c r="K42" s="117"/>
      <c r="L42" s="118"/>
      <c r="M42" s="118"/>
      <c r="N42" s="119"/>
      <c r="O42" s="114"/>
      <c r="P42" s="116"/>
    </row>
    <row r="43" spans="1:16" s="14" customFormat="1" ht="12.75">
      <c r="A43" s="28" t="s">
        <v>30</v>
      </c>
      <c r="B43" s="29">
        <f t="shared" si="0"/>
        <v>1.2083333333333333</v>
      </c>
      <c r="C43" s="30">
        <v>6</v>
      </c>
      <c r="D43" s="14">
        <f t="shared" si="1"/>
        <v>30</v>
      </c>
      <c r="E43" s="114"/>
      <c r="F43" s="115"/>
      <c r="G43" s="115"/>
      <c r="H43" s="115"/>
      <c r="I43" s="115"/>
      <c r="J43" s="116"/>
      <c r="K43" s="117"/>
      <c r="L43" s="118"/>
      <c r="M43" s="118"/>
      <c r="N43" s="119"/>
      <c r="O43" s="114"/>
      <c r="P43" s="116"/>
    </row>
    <row r="44" spans="1:16" s="14" customFormat="1" ht="12.75">
      <c r="A44" s="28" t="s">
        <v>30</v>
      </c>
      <c r="B44" s="29">
        <f t="shared" si="0"/>
        <v>1.25</v>
      </c>
      <c r="C44" s="30">
        <v>7</v>
      </c>
      <c r="D44" s="14">
        <f t="shared" si="1"/>
        <v>31</v>
      </c>
      <c r="E44" s="120"/>
      <c r="F44" s="121"/>
      <c r="G44" s="121"/>
      <c r="H44" s="121"/>
      <c r="I44" s="121"/>
      <c r="J44" s="122"/>
      <c r="K44" s="123"/>
      <c r="L44" s="124"/>
      <c r="M44" s="124"/>
      <c r="N44" s="125"/>
      <c r="O44" s="120"/>
      <c r="P44" s="122"/>
    </row>
    <row r="45" spans="1:16" s="14" customFormat="1" ht="12.75">
      <c r="A45" s="28" t="s">
        <v>30</v>
      </c>
      <c r="B45" s="29">
        <f t="shared" si="0"/>
        <v>1.2916666666666667</v>
      </c>
      <c r="C45" s="30">
        <v>8</v>
      </c>
      <c r="D45" s="14">
        <f t="shared" si="1"/>
        <v>32</v>
      </c>
      <c r="E45" s="120"/>
      <c r="F45" s="121"/>
      <c r="G45" s="121"/>
      <c r="H45" s="121"/>
      <c r="I45" s="121"/>
      <c r="J45" s="122"/>
      <c r="K45" s="123"/>
      <c r="L45" s="124"/>
      <c r="M45" s="124"/>
      <c r="N45" s="125"/>
      <c r="O45" s="120"/>
      <c r="P45" s="122"/>
    </row>
    <row r="46" spans="1:16" s="14" customFormat="1" ht="12.75">
      <c r="A46" s="28" t="s">
        <v>30</v>
      </c>
      <c r="B46" s="29">
        <f t="shared" si="0"/>
        <v>1.3333333333333335</v>
      </c>
      <c r="C46" s="30">
        <v>9</v>
      </c>
      <c r="D46" s="14">
        <f t="shared" si="1"/>
        <v>33</v>
      </c>
      <c r="E46" s="120"/>
      <c r="F46" s="121"/>
      <c r="G46" s="121"/>
      <c r="H46" s="121"/>
      <c r="I46" s="121"/>
      <c r="J46" s="122"/>
      <c r="K46" s="123"/>
      <c r="L46" s="124"/>
      <c r="M46" s="124"/>
      <c r="N46" s="125"/>
      <c r="O46" s="120"/>
      <c r="P46" s="122"/>
    </row>
    <row r="47" spans="1:16" s="14" customFormat="1" ht="12.75">
      <c r="A47" s="28" t="s">
        <v>30</v>
      </c>
      <c r="B47" s="29">
        <f t="shared" si="0"/>
        <v>1.3750000000000002</v>
      </c>
      <c r="C47" s="30">
        <v>10</v>
      </c>
      <c r="D47" s="14">
        <f t="shared" si="1"/>
        <v>34</v>
      </c>
      <c r="E47" s="120"/>
      <c r="F47" s="121"/>
      <c r="G47" s="121"/>
      <c r="H47" s="121"/>
      <c r="I47" s="121"/>
      <c r="J47" s="122"/>
      <c r="K47" s="123"/>
      <c r="L47" s="124"/>
      <c r="M47" s="124"/>
      <c r="N47" s="125"/>
      <c r="O47" s="120"/>
      <c r="P47" s="122"/>
    </row>
    <row r="48" spans="1:16" s="14" customFormat="1" ht="12.75">
      <c r="A48" s="28" t="s">
        <v>30</v>
      </c>
      <c r="B48" s="29">
        <f t="shared" si="0"/>
        <v>1.416666666666667</v>
      </c>
      <c r="C48" s="30">
        <v>11</v>
      </c>
      <c r="D48" s="14">
        <f t="shared" si="1"/>
        <v>35</v>
      </c>
      <c r="E48" s="120"/>
      <c r="F48" s="121"/>
      <c r="G48" s="121"/>
      <c r="H48" s="121"/>
      <c r="I48" s="121"/>
      <c r="J48" s="122"/>
      <c r="K48" s="123"/>
      <c r="L48" s="124"/>
      <c r="M48" s="124"/>
      <c r="N48" s="125"/>
      <c r="O48" s="120"/>
      <c r="P48" s="122"/>
    </row>
    <row r="49" spans="1:16" s="14" customFormat="1" ht="12.75">
      <c r="A49" s="28" t="s">
        <v>30</v>
      </c>
      <c r="B49" s="29">
        <f t="shared" si="0"/>
        <v>1.4583333333333337</v>
      </c>
      <c r="C49" s="30">
        <v>12</v>
      </c>
      <c r="D49" s="14">
        <f t="shared" si="1"/>
        <v>36</v>
      </c>
      <c r="E49" s="120"/>
      <c r="F49" s="121"/>
      <c r="G49" s="121"/>
      <c r="H49" s="121"/>
      <c r="I49" s="121"/>
      <c r="J49" s="122"/>
      <c r="K49" s="126"/>
      <c r="L49" s="127"/>
      <c r="M49" s="127"/>
      <c r="N49" s="128"/>
      <c r="O49" s="120"/>
      <c r="P49" s="122"/>
    </row>
    <row r="50" spans="1:16" s="14" customFormat="1" ht="12.75">
      <c r="A50" s="28" t="s">
        <v>30</v>
      </c>
      <c r="B50" s="29">
        <f t="shared" si="0"/>
        <v>1.5000000000000004</v>
      </c>
      <c r="C50" s="30">
        <v>13</v>
      </c>
      <c r="D50" s="14">
        <f t="shared" si="1"/>
        <v>37</v>
      </c>
      <c r="E50" s="120"/>
      <c r="F50" s="121"/>
      <c r="G50" s="121"/>
      <c r="H50" s="121"/>
      <c r="I50" s="121"/>
      <c r="J50" s="122"/>
      <c r="K50" s="126"/>
      <c r="L50" s="127"/>
      <c r="M50" s="127"/>
      <c r="N50" s="128"/>
      <c r="O50" s="120"/>
      <c r="P50" s="122"/>
    </row>
    <row r="51" spans="1:16" s="14" customFormat="1" ht="12.75">
      <c r="A51" s="28" t="s">
        <v>30</v>
      </c>
      <c r="B51" s="29">
        <f t="shared" si="0"/>
        <v>1.5416666666666672</v>
      </c>
      <c r="C51" s="30">
        <v>14</v>
      </c>
      <c r="D51" s="14">
        <f t="shared" si="1"/>
        <v>38</v>
      </c>
      <c r="E51" s="129"/>
      <c r="F51" s="130"/>
      <c r="G51" s="130"/>
      <c r="H51" s="130"/>
      <c r="I51" s="130"/>
      <c r="J51" s="131"/>
      <c r="K51" s="126"/>
      <c r="L51" s="127"/>
      <c r="M51" s="127"/>
      <c r="N51" s="128"/>
      <c r="O51" s="129"/>
      <c r="P51" s="131"/>
    </row>
    <row r="52" spans="1:16" s="14" customFormat="1" ht="12.75">
      <c r="A52" s="28" t="s">
        <v>30</v>
      </c>
      <c r="B52" s="29">
        <f t="shared" si="0"/>
        <v>1.583333333333334</v>
      </c>
      <c r="C52" s="30">
        <v>15</v>
      </c>
      <c r="D52" s="14">
        <f t="shared" si="1"/>
        <v>39</v>
      </c>
      <c r="E52" s="129"/>
      <c r="F52" s="130"/>
      <c r="G52" s="130"/>
      <c r="H52" s="130"/>
      <c r="I52" s="130"/>
      <c r="J52" s="131"/>
      <c r="K52" s="126"/>
      <c r="L52" s="127"/>
      <c r="M52" s="127"/>
      <c r="N52" s="128"/>
      <c r="O52" s="129"/>
      <c r="P52" s="131"/>
    </row>
    <row r="53" spans="1:16" s="14" customFormat="1" ht="12.75">
      <c r="A53" s="28" t="s">
        <v>30</v>
      </c>
      <c r="B53" s="29">
        <f t="shared" si="0"/>
        <v>1.6250000000000007</v>
      </c>
      <c r="C53" s="30">
        <v>16</v>
      </c>
      <c r="D53" s="14">
        <f t="shared" si="1"/>
        <v>40</v>
      </c>
      <c r="E53" s="129"/>
      <c r="F53" s="130"/>
      <c r="G53" s="130"/>
      <c r="H53" s="130"/>
      <c r="I53" s="130"/>
      <c r="J53" s="131"/>
      <c r="K53" s="126"/>
      <c r="L53" s="127"/>
      <c r="M53" s="127"/>
      <c r="N53" s="128"/>
      <c r="O53" s="129"/>
      <c r="P53" s="131"/>
    </row>
    <row r="54" spans="1:16" s="14" customFormat="1" ht="12.75">
      <c r="A54" s="28" t="s">
        <v>30</v>
      </c>
      <c r="B54" s="29">
        <f t="shared" si="0"/>
        <v>1.6666666666666674</v>
      </c>
      <c r="C54" s="30">
        <v>17</v>
      </c>
      <c r="D54" s="14">
        <f t="shared" si="1"/>
        <v>41</v>
      </c>
      <c r="E54" s="129"/>
      <c r="F54" s="130"/>
      <c r="G54" s="130"/>
      <c r="H54" s="130"/>
      <c r="I54" s="130"/>
      <c r="J54" s="131"/>
      <c r="K54" s="126"/>
      <c r="L54" s="127"/>
      <c r="M54" s="127"/>
      <c r="N54" s="128"/>
      <c r="O54" s="129"/>
      <c r="P54" s="131"/>
    </row>
    <row r="55" spans="1:16" s="14" customFormat="1" ht="12.75">
      <c r="A55" s="28" t="s">
        <v>30</v>
      </c>
      <c r="B55" s="29">
        <f t="shared" si="0"/>
        <v>1.7083333333333341</v>
      </c>
      <c r="C55" s="30">
        <v>18</v>
      </c>
      <c r="D55" s="14">
        <f t="shared" si="1"/>
        <v>42</v>
      </c>
      <c r="E55" s="129"/>
      <c r="F55" s="130"/>
      <c r="G55" s="130"/>
      <c r="H55" s="130"/>
      <c r="I55" s="130"/>
      <c r="J55" s="131"/>
      <c r="K55" s="126"/>
      <c r="L55" s="127"/>
      <c r="M55" s="127"/>
      <c r="N55" s="128"/>
      <c r="O55" s="129"/>
      <c r="P55" s="131"/>
    </row>
    <row r="56" spans="1:16" s="14" customFormat="1" ht="12.75">
      <c r="A56" s="28" t="s">
        <v>30</v>
      </c>
      <c r="B56" s="29">
        <f t="shared" si="0"/>
        <v>1.7500000000000009</v>
      </c>
      <c r="C56" s="30">
        <v>19</v>
      </c>
      <c r="D56" s="14">
        <f t="shared" si="1"/>
        <v>43</v>
      </c>
      <c r="E56" s="129"/>
      <c r="F56" s="130"/>
      <c r="G56" s="130"/>
      <c r="H56" s="130"/>
      <c r="I56" s="130"/>
      <c r="J56" s="131"/>
      <c r="K56" s="126"/>
      <c r="L56" s="127"/>
      <c r="M56" s="127"/>
      <c r="N56" s="128"/>
      <c r="O56" s="129"/>
      <c r="P56" s="131"/>
    </row>
    <row r="57" spans="1:16" s="14" customFormat="1" ht="12.75">
      <c r="A57" s="28" t="s">
        <v>30</v>
      </c>
      <c r="B57" s="29">
        <f t="shared" si="0"/>
        <v>1.7916666666666676</v>
      </c>
      <c r="C57" s="30">
        <v>20</v>
      </c>
      <c r="D57" s="14">
        <f t="shared" si="1"/>
        <v>44</v>
      </c>
      <c r="E57" s="129"/>
      <c r="F57" s="130"/>
      <c r="G57" s="130"/>
      <c r="H57" s="130"/>
      <c r="I57" s="130"/>
      <c r="J57" s="131"/>
      <c r="K57" s="123"/>
      <c r="L57" s="124"/>
      <c r="M57" s="124"/>
      <c r="N57" s="125"/>
      <c r="O57" s="129"/>
      <c r="P57" s="131"/>
    </row>
    <row r="58" spans="1:16" s="14" customFormat="1" ht="12.75">
      <c r="A58" s="28" t="s">
        <v>30</v>
      </c>
      <c r="B58" s="29">
        <f t="shared" si="0"/>
        <v>1.8333333333333344</v>
      </c>
      <c r="C58" s="30">
        <v>21</v>
      </c>
      <c r="D58" s="14">
        <f t="shared" si="1"/>
        <v>45</v>
      </c>
      <c r="E58" s="129"/>
      <c r="F58" s="130"/>
      <c r="G58" s="130"/>
      <c r="H58" s="130"/>
      <c r="I58" s="130"/>
      <c r="J58" s="131"/>
      <c r="K58" s="123"/>
      <c r="L58" s="124"/>
      <c r="M58" s="124"/>
      <c r="N58" s="125"/>
      <c r="O58" s="129"/>
      <c r="P58" s="131"/>
    </row>
    <row r="59" spans="1:16" s="14" customFormat="1" ht="12.75">
      <c r="A59" s="28" t="s">
        <v>30</v>
      </c>
      <c r="B59" s="29">
        <f t="shared" si="0"/>
        <v>1.875000000000001</v>
      </c>
      <c r="C59" s="30">
        <v>22</v>
      </c>
      <c r="D59" s="14">
        <f t="shared" si="1"/>
        <v>46</v>
      </c>
      <c r="E59" s="120"/>
      <c r="F59" s="121"/>
      <c r="G59" s="121"/>
      <c r="H59" s="121"/>
      <c r="I59" s="121"/>
      <c r="J59" s="122"/>
      <c r="K59" s="123"/>
      <c r="L59" s="124"/>
      <c r="M59" s="124"/>
      <c r="N59" s="125"/>
      <c r="O59" s="120"/>
      <c r="P59" s="122"/>
    </row>
    <row r="60" spans="1:16" s="14" customFormat="1" ht="12.75">
      <c r="A60" s="28" t="s">
        <v>30</v>
      </c>
      <c r="B60" s="29">
        <f t="shared" si="0"/>
        <v>1.9166666666666679</v>
      </c>
      <c r="C60" s="30">
        <v>23</v>
      </c>
      <c r="D60" s="14">
        <f t="shared" si="1"/>
        <v>47</v>
      </c>
      <c r="E60" s="114"/>
      <c r="F60" s="115"/>
      <c r="G60" s="115"/>
      <c r="H60" s="115"/>
      <c r="I60" s="115"/>
      <c r="J60" s="116"/>
      <c r="K60" s="123"/>
      <c r="L60" s="124"/>
      <c r="M60" s="124"/>
      <c r="N60" s="125"/>
      <c r="O60" s="114"/>
      <c r="P60" s="116"/>
    </row>
    <row r="61" spans="1:16" s="14" customFormat="1" ht="12.75">
      <c r="A61" s="28" t="s">
        <v>30</v>
      </c>
      <c r="B61" s="29">
        <f t="shared" si="0"/>
        <v>1.9583333333333346</v>
      </c>
      <c r="C61" s="30">
        <v>24</v>
      </c>
      <c r="D61" s="14">
        <f t="shared" si="1"/>
        <v>48</v>
      </c>
      <c r="E61" s="135"/>
      <c r="F61" s="136"/>
      <c r="G61" s="136"/>
      <c r="H61" s="136"/>
      <c r="I61" s="136"/>
      <c r="J61" s="137"/>
      <c r="K61" s="138"/>
      <c r="L61" s="139"/>
      <c r="M61" s="139"/>
      <c r="N61" s="140"/>
      <c r="O61" s="135"/>
      <c r="P61" s="137"/>
    </row>
    <row r="62" spans="1:16" s="14" customFormat="1" ht="12.75" customHeight="1">
      <c r="A62" s="28" t="s">
        <v>31</v>
      </c>
      <c r="B62" s="29">
        <f t="shared" si="0"/>
        <v>2.0000000000000013</v>
      </c>
      <c r="C62" s="30">
        <v>1</v>
      </c>
      <c r="D62" s="14">
        <f t="shared" si="1"/>
        <v>49</v>
      </c>
      <c r="E62" s="106"/>
      <c r="F62" s="107"/>
      <c r="G62" s="107"/>
      <c r="H62" s="107"/>
      <c r="I62" s="107"/>
      <c r="J62" s="108"/>
      <c r="K62" s="109"/>
      <c r="L62" s="110"/>
      <c r="M62" s="110"/>
      <c r="N62" s="111"/>
      <c r="O62" s="106"/>
      <c r="P62" s="108"/>
    </row>
    <row r="63" spans="1:16" s="14" customFormat="1" ht="12.75">
      <c r="A63" s="28" t="s">
        <v>31</v>
      </c>
      <c r="B63" s="29">
        <f t="shared" si="0"/>
        <v>2.041666666666668</v>
      </c>
      <c r="C63" s="30">
        <v>2</v>
      </c>
      <c r="D63" s="14">
        <f t="shared" si="1"/>
        <v>50</v>
      </c>
      <c r="E63" s="114"/>
      <c r="F63" s="115"/>
      <c r="G63" s="115"/>
      <c r="H63" s="115"/>
      <c r="I63" s="115"/>
      <c r="J63" s="116"/>
      <c r="K63" s="117"/>
      <c r="L63" s="118"/>
      <c r="M63" s="118"/>
      <c r="N63" s="119"/>
      <c r="O63" s="114"/>
      <c r="P63" s="116"/>
    </row>
    <row r="64" spans="1:16" s="14" customFormat="1" ht="12.75">
      <c r="A64" s="28" t="s">
        <v>31</v>
      </c>
      <c r="B64" s="29">
        <f t="shared" si="0"/>
        <v>2.0833333333333344</v>
      </c>
      <c r="C64" s="30">
        <v>3</v>
      </c>
      <c r="D64" s="14">
        <f t="shared" si="1"/>
        <v>51</v>
      </c>
      <c r="E64" s="114"/>
      <c r="F64" s="115"/>
      <c r="G64" s="115"/>
      <c r="H64" s="115"/>
      <c r="I64" s="115"/>
      <c r="J64" s="116"/>
      <c r="K64" s="117"/>
      <c r="L64" s="118"/>
      <c r="M64" s="118"/>
      <c r="N64" s="119"/>
      <c r="O64" s="114"/>
      <c r="P64" s="116"/>
    </row>
    <row r="65" spans="1:16" s="14" customFormat="1" ht="12.75">
      <c r="A65" s="28" t="s">
        <v>31</v>
      </c>
      <c r="B65" s="29">
        <f t="shared" si="0"/>
        <v>2.125000000000001</v>
      </c>
      <c r="C65" s="30">
        <v>4</v>
      </c>
      <c r="D65" s="14">
        <f t="shared" si="1"/>
        <v>52</v>
      </c>
      <c r="E65" s="114"/>
      <c r="F65" s="115"/>
      <c r="G65" s="115"/>
      <c r="H65" s="115"/>
      <c r="I65" s="115"/>
      <c r="J65" s="116"/>
      <c r="K65" s="117"/>
      <c r="L65" s="118"/>
      <c r="M65" s="118"/>
      <c r="N65" s="119"/>
      <c r="O65" s="114"/>
      <c r="P65" s="116"/>
    </row>
    <row r="66" spans="1:16" s="14" customFormat="1" ht="12.75">
      <c r="A66" s="28" t="s">
        <v>31</v>
      </c>
      <c r="B66" s="29">
        <f t="shared" si="0"/>
        <v>2.1666666666666674</v>
      </c>
      <c r="C66" s="30">
        <v>5</v>
      </c>
      <c r="D66" s="14">
        <f t="shared" si="1"/>
        <v>53</v>
      </c>
      <c r="E66" s="114"/>
      <c r="F66" s="115"/>
      <c r="G66" s="115"/>
      <c r="H66" s="115"/>
      <c r="I66" s="115"/>
      <c r="J66" s="116"/>
      <c r="K66" s="117"/>
      <c r="L66" s="118"/>
      <c r="M66" s="118"/>
      <c r="N66" s="119"/>
      <c r="O66" s="114"/>
      <c r="P66" s="116"/>
    </row>
    <row r="67" spans="1:16" s="14" customFormat="1" ht="12.75">
      <c r="A67" s="28" t="s">
        <v>31</v>
      </c>
      <c r="B67" s="29">
        <f t="shared" si="0"/>
        <v>2.208333333333334</v>
      </c>
      <c r="C67" s="30">
        <v>6</v>
      </c>
      <c r="D67" s="14">
        <f t="shared" si="1"/>
        <v>54</v>
      </c>
      <c r="E67" s="114"/>
      <c r="F67" s="115"/>
      <c r="G67" s="115"/>
      <c r="H67" s="115"/>
      <c r="I67" s="115"/>
      <c r="J67" s="116"/>
      <c r="K67" s="117"/>
      <c r="L67" s="118"/>
      <c r="M67" s="118"/>
      <c r="N67" s="119"/>
      <c r="O67" s="114"/>
      <c r="P67" s="116"/>
    </row>
    <row r="68" spans="1:16" s="14" customFormat="1" ht="12.75">
      <c r="A68" s="28" t="s">
        <v>31</v>
      </c>
      <c r="B68" s="29">
        <f t="shared" si="0"/>
        <v>2.2500000000000004</v>
      </c>
      <c r="C68" s="30">
        <v>7</v>
      </c>
      <c r="D68" s="14">
        <f t="shared" si="1"/>
        <v>55</v>
      </c>
      <c r="E68" s="120"/>
      <c r="F68" s="121"/>
      <c r="G68" s="121"/>
      <c r="H68" s="121"/>
      <c r="I68" s="121"/>
      <c r="J68" s="122"/>
      <c r="K68" s="123"/>
      <c r="L68" s="124"/>
      <c r="M68" s="124"/>
      <c r="N68" s="125"/>
      <c r="O68" s="120"/>
      <c r="P68" s="122"/>
    </row>
    <row r="69" spans="1:16" s="14" customFormat="1" ht="12.75">
      <c r="A69" s="28" t="s">
        <v>31</v>
      </c>
      <c r="B69" s="29">
        <f t="shared" si="0"/>
        <v>2.291666666666667</v>
      </c>
      <c r="C69" s="30">
        <v>8</v>
      </c>
      <c r="D69" s="14">
        <f t="shared" si="1"/>
        <v>56</v>
      </c>
      <c r="E69" s="120"/>
      <c r="F69" s="121"/>
      <c r="G69" s="121"/>
      <c r="H69" s="121"/>
      <c r="I69" s="121"/>
      <c r="J69" s="122"/>
      <c r="K69" s="123"/>
      <c r="L69" s="124"/>
      <c r="M69" s="124"/>
      <c r="N69" s="125"/>
      <c r="O69" s="120"/>
      <c r="P69" s="122"/>
    </row>
    <row r="70" spans="1:16" s="14" customFormat="1" ht="12.75">
      <c r="A70" s="28" t="s">
        <v>31</v>
      </c>
      <c r="B70" s="29">
        <f t="shared" si="0"/>
        <v>2.3333333333333335</v>
      </c>
      <c r="C70" s="30">
        <v>9</v>
      </c>
      <c r="D70" s="14">
        <f t="shared" si="1"/>
        <v>57</v>
      </c>
      <c r="E70" s="120"/>
      <c r="F70" s="121"/>
      <c r="G70" s="121"/>
      <c r="H70" s="121"/>
      <c r="I70" s="121"/>
      <c r="J70" s="122"/>
      <c r="K70" s="123"/>
      <c r="L70" s="124"/>
      <c r="M70" s="124"/>
      <c r="N70" s="125"/>
      <c r="O70" s="120"/>
      <c r="P70" s="122"/>
    </row>
    <row r="71" spans="1:16" s="14" customFormat="1" ht="12.75">
      <c r="A71" s="28" t="s">
        <v>31</v>
      </c>
      <c r="B71" s="29">
        <f t="shared" si="0"/>
        <v>2.375</v>
      </c>
      <c r="C71" s="30">
        <v>10</v>
      </c>
      <c r="D71" s="14">
        <f t="shared" si="1"/>
        <v>58</v>
      </c>
      <c r="E71" s="120"/>
      <c r="F71" s="121"/>
      <c r="G71" s="121"/>
      <c r="H71" s="121"/>
      <c r="I71" s="121"/>
      <c r="J71" s="122"/>
      <c r="K71" s="123"/>
      <c r="L71" s="124"/>
      <c r="M71" s="124"/>
      <c r="N71" s="125"/>
      <c r="O71" s="120"/>
      <c r="P71" s="122"/>
    </row>
    <row r="72" spans="1:16" s="14" customFormat="1" ht="12.75">
      <c r="A72" s="28" t="s">
        <v>31</v>
      </c>
      <c r="B72" s="29">
        <f t="shared" si="0"/>
        <v>2.4166666666666665</v>
      </c>
      <c r="C72" s="30">
        <v>11</v>
      </c>
      <c r="D72" s="14">
        <f t="shared" si="1"/>
        <v>59</v>
      </c>
      <c r="E72" s="120"/>
      <c r="F72" s="121"/>
      <c r="G72" s="121"/>
      <c r="H72" s="121"/>
      <c r="I72" s="121"/>
      <c r="J72" s="122"/>
      <c r="K72" s="123"/>
      <c r="L72" s="124"/>
      <c r="M72" s="124"/>
      <c r="N72" s="125"/>
      <c r="O72" s="120"/>
      <c r="P72" s="122"/>
    </row>
    <row r="73" spans="1:16" s="14" customFormat="1" ht="12.75">
      <c r="A73" s="28" t="s">
        <v>31</v>
      </c>
      <c r="B73" s="29">
        <f t="shared" si="0"/>
        <v>2.458333333333333</v>
      </c>
      <c r="C73" s="30">
        <v>12</v>
      </c>
      <c r="D73" s="14">
        <f t="shared" si="1"/>
        <v>60</v>
      </c>
      <c r="E73" s="120"/>
      <c r="F73" s="121"/>
      <c r="G73" s="121"/>
      <c r="H73" s="121"/>
      <c r="I73" s="121"/>
      <c r="J73" s="122"/>
      <c r="K73" s="126"/>
      <c r="L73" s="127"/>
      <c r="M73" s="127"/>
      <c r="N73" s="128"/>
      <c r="O73" s="120"/>
      <c r="P73" s="122"/>
    </row>
    <row r="74" spans="1:16" s="14" customFormat="1" ht="12.75">
      <c r="A74" s="28" t="s">
        <v>31</v>
      </c>
      <c r="B74" s="29">
        <f t="shared" si="0"/>
        <v>2.4999999999999996</v>
      </c>
      <c r="C74" s="30">
        <v>13</v>
      </c>
      <c r="D74" s="14">
        <f t="shared" si="1"/>
        <v>61</v>
      </c>
      <c r="E74" s="120"/>
      <c r="F74" s="121"/>
      <c r="G74" s="121"/>
      <c r="H74" s="121"/>
      <c r="I74" s="121"/>
      <c r="J74" s="122"/>
      <c r="K74" s="126"/>
      <c r="L74" s="127"/>
      <c r="M74" s="127"/>
      <c r="N74" s="128"/>
      <c r="O74" s="120"/>
      <c r="P74" s="122"/>
    </row>
    <row r="75" spans="1:16" s="14" customFormat="1" ht="12.75">
      <c r="A75" s="28" t="s">
        <v>31</v>
      </c>
      <c r="B75" s="29">
        <f t="shared" si="0"/>
        <v>2.541666666666666</v>
      </c>
      <c r="C75" s="30">
        <v>14</v>
      </c>
      <c r="D75" s="14">
        <f t="shared" si="1"/>
        <v>62</v>
      </c>
      <c r="E75" s="129"/>
      <c r="F75" s="130"/>
      <c r="G75" s="130"/>
      <c r="H75" s="130"/>
      <c r="I75" s="130"/>
      <c r="J75" s="131"/>
      <c r="K75" s="126"/>
      <c r="L75" s="127"/>
      <c r="M75" s="127"/>
      <c r="N75" s="128"/>
      <c r="O75" s="129"/>
      <c r="P75" s="131"/>
    </row>
    <row r="76" spans="1:16" s="14" customFormat="1" ht="12.75">
      <c r="A76" s="28" t="s">
        <v>31</v>
      </c>
      <c r="B76" s="29">
        <f t="shared" si="0"/>
        <v>2.5833333333333326</v>
      </c>
      <c r="C76" s="30">
        <v>15</v>
      </c>
      <c r="D76" s="14">
        <f t="shared" si="1"/>
        <v>63</v>
      </c>
      <c r="E76" s="129"/>
      <c r="F76" s="130"/>
      <c r="G76" s="130"/>
      <c r="H76" s="130"/>
      <c r="I76" s="130"/>
      <c r="J76" s="131"/>
      <c r="K76" s="126"/>
      <c r="L76" s="127"/>
      <c r="M76" s="127"/>
      <c r="N76" s="128"/>
      <c r="O76" s="129"/>
      <c r="P76" s="131"/>
    </row>
    <row r="77" spans="1:16" s="14" customFormat="1" ht="12.75">
      <c r="A77" s="28" t="s">
        <v>31</v>
      </c>
      <c r="B77" s="29">
        <f t="shared" si="0"/>
        <v>2.624999999999999</v>
      </c>
      <c r="C77" s="30">
        <v>16</v>
      </c>
      <c r="D77" s="14">
        <f t="shared" si="1"/>
        <v>64</v>
      </c>
      <c r="E77" s="129"/>
      <c r="F77" s="130"/>
      <c r="G77" s="130"/>
      <c r="H77" s="130"/>
      <c r="I77" s="130"/>
      <c r="J77" s="131"/>
      <c r="K77" s="126"/>
      <c r="L77" s="127"/>
      <c r="M77" s="127"/>
      <c r="N77" s="128"/>
      <c r="O77" s="129"/>
      <c r="P77" s="131"/>
    </row>
    <row r="78" spans="1:16" s="14" customFormat="1" ht="12.75">
      <c r="A78" s="28" t="s">
        <v>31</v>
      </c>
      <c r="B78" s="29">
        <f t="shared" si="0"/>
        <v>2.6666666666666656</v>
      </c>
      <c r="C78" s="30">
        <v>17</v>
      </c>
      <c r="D78" s="14">
        <f t="shared" si="1"/>
        <v>65</v>
      </c>
      <c r="E78" s="129"/>
      <c r="F78" s="130"/>
      <c r="G78" s="130"/>
      <c r="H78" s="130"/>
      <c r="I78" s="130"/>
      <c r="J78" s="131"/>
      <c r="K78" s="126"/>
      <c r="L78" s="127"/>
      <c r="M78" s="127"/>
      <c r="N78" s="128"/>
      <c r="O78" s="129"/>
      <c r="P78" s="131"/>
    </row>
    <row r="79" spans="1:16" s="14" customFormat="1" ht="12.75">
      <c r="A79" s="28" t="s">
        <v>31</v>
      </c>
      <c r="B79" s="29">
        <f t="shared" si="0"/>
        <v>2.708333333333332</v>
      </c>
      <c r="C79" s="30">
        <v>18</v>
      </c>
      <c r="D79" s="14">
        <f t="shared" si="1"/>
        <v>66</v>
      </c>
      <c r="E79" s="129"/>
      <c r="F79" s="130"/>
      <c r="G79" s="130"/>
      <c r="H79" s="130"/>
      <c r="I79" s="130"/>
      <c r="J79" s="131"/>
      <c r="K79" s="126"/>
      <c r="L79" s="127"/>
      <c r="M79" s="127"/>
      <c r="N79" s="128"/>
      <c r="O79" s="129"/>
      <c r="P79" s="131"/>
    </row>
    <row r="80" spans="1:16" s="14" customFormat="1" ht="12.75">
      <c r="A80" s="28" t="s">
        <v>31</v>
      </c>
      <c r="B80" s="29">
        <f aca="true" t="shared" si="2" ref="B80:B143">B79+(1/24)</f>
        <v>2.7499999999999987</v>
      </c>
      <c r="C80" s="30">
        <v>19</v>
      </c>
      <c r="D80" s="14">
        <f aca="true" t="shared" si="3" ref="D80:D143">D79+1</f>
        <v>67</v>
      </c>
      <c r="E80" s="129"/>
      <c r="F80" s="130"/>
      <c r="G80" s="130"/>
      <c r="H80" s="130"/>
      <c r="I80" s="130"/>
      <c r="J80" s="131"/>
      <c r="K80" s="126"/>
      <c r="L80" s="127"/>
      <c r="M80" s="127"/>
      <c r="N80" s="128"/>
      <c r="O80" s="129"/>
      <c r="P80" s="131"/>
    </row>
    <row r="81" spans="1:16" s="14" customFormat="1" ht="12.75">
      <c r="A81" s="28" t="s">
        <v>31</v>
      </c>
      <c r="B81" s="29">
        <f t="shared" si="2"/>
        <v>2.791666666666665</v>
      </c>
      <c r="C81" s="30">
        <v>20</v>
      </c>
      <c r="D81" s="14">
        <f t="shared" si="3"/>
        <v>68</v>
      </c>
      <c r="E81" s="129"/>
      <c r="F81" s="130"/>
      <c r="G81" s="130"/>
      <c r="H81" s="130"/>
      <c r="I81" s="130"/>
      <c r="J81" s="131"/>
      <c r="K81" s="123"/>
      <c r="L81" s="124"/>
      <c r="M81" s="124"/>
      <c r="N81" s="125"/>
      <c r="O81" s="129"/>
      <c r="P81" s="131"/>
    </row>
    <row r="82" spans="1:16" s="14" customFormat="1" ht="12.75">
      <c r="A82" s="28" t="s">
        <v>31</v>
      </c>
      <c r="B82" s="29">
        <f t="shared" si="2"/>
        <v>2.8333333333333317</v>
      </c>
      <c r="C82" s="30">
        <v>21</v>
      </c>
      <c r="D82" s="14">
        <f t="shared" si="3"/>
        <v>69</v>
      </c>
      <c r="E82" s="129"/>
      <c r="F82" s="130"/>
      <c r="G82" s="130"/>
      <c r="H82" s="130"/>
      <c r="I82" s="130"/>
      <c r="J82" s="131"/>
      <c r="K82" s="123"/>
      <c r="L82" s="124"/>
      <c r="M82" s="124"/>
      <c r="N82" s="125"/>
      <c r="O82" s="129"/>
      <c r="P82" s="131"/>
    </row>
    <row r="83" spans="1:16" s="14" customFormat="1" ht="12.75">
      <c r="A83" s="28" t="s">
        <v>31</v>
      </c>
      <c r="B83" s="29">
        <f t="shared" si="2"/>
        <v>2.8749999999999982</v>
      </c>
      <c r="C83" s="30">
        <v>22</v>
      </c>
      <c r="D83" s="14">
        <f t="shared" si="3"/>
        <v>70</v>
      </c>
      <c r="E83" s="120"/>
      <c r="F83" s="121"/>
      <c r="G83" s="121"/>
      <c r="H83" s="121"/>
      <c r="I83" s="121"/>
      <c r="J83" s="122"/>
      <c r="K83" s="123"/>
      <c r="L83" s="124"/>
      <c r="M83" s="124"/>
      <c r="N83" s="125"/>
      <c r="O83" s="120"/>
      <c r="P83" s="122"/>
    </row>
    <row r="84" spans="1:16" s="14" customFormat="1" ht="12.75">
      <c r="A84" s="28" t="s">
        <v>31</v>
      </c>
      <c r="B84" s="29">
        <f t="shared" si="2"/>
        <v>2.9166666666666647</v>
      </c>
      <c r="C84" s="30">
        <v>23</v>
      </c>
      <c r="D84" s="14">
        <f t="shared" si="3"/>
        <v>71</v>
      </c>
      <c r="E84" s="114"/>
      <c r="F84" s="115"/>
      <c r="G84" s="115"/>
      <c r="H84" s="115"/>
      <c r="I84" s="115"/>
      <c r="J84" s="116"/>
      <c r="K84" s="123"/>
      <c r="L84" s="124"/>
      <c r="M84" s="124"/>
      <c r="N84" s="125"/>
      <c r="O84" s="114"/>
      <c r="P84" s="116"/>
    </row>
    <row r="85" spans="1:16" s="14" customFormat="1" ht="12.75">
      <c r="A85" s="28" t="s">
        <v>31</v>
      </c>
      <c r="B85" s="29">
        <f t="shared" si="2"/>
        <v>2.9583333333333313</v>
      </c>
      <c r="C85" s="30">
        <v>24</v>
      </c>
      <c r="D85" s="14">
        <f t="shared" si="3"/>
        <v>72</v>
      </c>
      <c r="E85" s="135"/>
      <c r="F85" s="136"/>
      <c r="G85" s="136"/>
      <c r="H85" s="136"/>
      <c r="I85" s="136"/>
      <c r="J85" s="137"/>
      <c r="K85" s="138"/>
      <c r="L85" s="139"/>
      <c r="M85" s="139"/>
      <c r="N85" s="140"/>
      <c r="O85" s="135"/>
      <c r="P85" s="137"/>
    </row>
    <row r="86" spans="1:16" s="14" customFormat="1" ht="12.75">
      <c r="A86" s="28" t="s">
        <v>32</v>
      </c>
      <c r="B86" s="29">
        <f t="shared" si="2"/>
        <v>2.999999999999998</v>
      </c>
      <c r="C86" s="30">
        <v>1</v>
      </c>
      <c r="D86" s="14">
        <f t="shared" si="3"/>
        <v>73</v>
      </c>
      <c r="E86" s="106"/>
      <c r="F86" s="107"/>
      <c r="G86" s="107"/>
      <c r="H86" s="107"/>
      <c r="I86" s="107"/>
      <c r="J86" s="108"/>
      <c r="K86" s="109"/>
      <c r="L86" s="110"/>
      <c r="M86" s="110"/>
      <c r="N86" s="111"/>
      <c r="O86" s="106"/>
      <c r="P86" s="108"/>
    </row>
    <row r="87" spans="1:16" s="14" customFormat="1" ht="12.75" customHeight="1">
      <c r="A87" s="28" t="s">
        <v>32</v>
      </c>
      <c r="B87" s="29">
        <f t="shared" si="2"/>
        <v>3.0416666666666643</v>
      </c>
      <c r="C87" s="30">
        <v>2</v>
      </c>
      <c r="D87" s="14">
        <f t="shared" si="3"/>
        <v>74</v>
      </c>
      <c r="E87" s="114"/>
      <c r="F87" s="115"/>
      <c r="G87" s="115"/>
      <c r="H87" s="115"/>
      <c r="I87" s="115"/>
      <c r="J87" s="116"/>
      <c r="K87" s="117"/>
      <c r="L87" s="118"/>
      <c r="M87" s="118"/>
      <c r="N87" s="119"/>
      <c r="O87" s="114"/>
      <c r="P87" s="116"/>
    </row>
    <row r="88" spans="1:16" s="14" customFormat="1" ht="12.75">
      <c r="A88" s="28" t="s">
        <v>32</v>
      </c>
      <c r="B88" s="29">
        <f t="shared" si="2"/>
        <v>3.083333333333331</v>
      </c>
      <c r="C88" s="30">
        <v>3</v>
      </c>
      <c r="D88" s="14">
        <f t="shared" si="3"/>
        <v>75</v>
      </c>
      <c r="E88" s="114"/>
      <c r="F88" s="115"/>
      <c r="G88" s="115"/>
      <c r="H88" s="115"/>
      <c r="I88" s="115"/>
      <c r="J88" s="116"/>
      <c r="K88" s="117"/>
      <c r="L88" s="118"/>
      <c r="M88" s="118"/>
      <c r="N88" s="119"/>
      <c r="O88" s="114"/>
      <c r="P88" s="116"/>
    </row>
    <row r="89" spans="1:16" s="14" customFormat="1" ht="12.75">
      <c r="A89" s="28" t="s">
        <v>32</v>
      </c>
      <c r="B89" s="29">
        <f t="shared" si="2"/>
        <v>3.1249999999999973</v>
      </c>
      <c r="C89" s="30">
        <v>4</v>
      </c>
      <c r="D89" s="14">
        <f t="shared" si="3"/>
        <v>76</v>
      </c>
      <c r="E89" s="114"/>
      <c r="F89" s="115"/>
      <c r="G89" s="115"/>
      <c r="H89" s="115"/>
      <c r="I89" s="115"/>
      <c r="J89" s="116"/>
      <c r="K89" s="117"/>
      <c r="L89" s="118"/>
      <c r="M89" s="118"/>
      <c r="N89" s="119"/>
      <c r="O89" s="114"/>
      <c r="P89" s="116"/>
    </row>
    <row r="90" spans="1:16" s="14" customFormat="1" ht="12.75">
      <c r="A90" s="28" t="s">
        <v>32</v>
      </c>
      <c r="B90" s="29">
        <f t="shared" si="2"/>
        <v>3.166666666666664</v>
      </c>
      <c r="C90" s="30">
        <v>5</v>
      </c>
      <c r="D90" s="14">
        <f t="shared" si="3"/>
        <v>77</v>
      </c>
      <c r="E90" s="114"/>
      <c r="F90" s="115"/>
      <c r="G90" s="115"/>
      <c r="H90" s="115"/>
      <c r="I90" s="115"/>
      <c r="J90" s="116"/>
      <c r="K90" s="117"/>
      <c r="L90" s="118"/>
      <c r="M90" s="118"/>
      <c r="N90" s="119"/>
      <c r="O90" s="114"/>
      <c r="P90" s="116"/>
    </row>
    <row r="91" spans="1:16" s="14" customFormat="1" ht="12.75">
      <c r="A91" s="28" t="s">
        <v>32</v>
      </c>
      <c r="B91" s="29">
        <f t="shared" si="2"/>
        <v>3.2083333333333304</v>
      </c>
      <c r="C91" s="30">
        <v>6</v>
      </c>
      <c r="D91" s="14">
        <f t="shared" si="3"/>
        <v>78</v>
      </c>
      <c r="E91" s="114"/>
      <c r="F91" s="115"/>
      <c r="G91" s="115"/>
      <c r="H91" s="115"/>
      <c r="I91" s="115"/>
      <c r="J91" s="116"/>
      <c r="K91" s="117"/>
      <c r="L91" s="118"/>
      <c r="M91" s="118"/>
      <c r="N91" s="119"/>
      <c r="O91" s="114"/>
      <c r="P91" s="116"/>
    </row>
    <row r="92" spans="1:16" s="14" customFormat="1" ht="12.75">
      <c r="A92" s="28" t="s">
        <v>32</v>
      </c>
      <c r="B92" s="29">
        <f t="shared" si="2"/>
        <v>3.249999999999997</v>
      </c>
      <c r="C92" s="30">
        <v>7</v>
      </c>
      <c r="D92" s="14">
        <f t="shared" si="3"/>
        <v>79</v>
      </c>
      <c r="E92" s="120"/>
      <c r="F92" s="121"/>
      <c r="G92" s="121"/>
      <c r="H92" s="121"/>
      <c r="I92" s="121"/>
      <c r="J92" s="122"/>
      <c r="K92" s="123"/>
      <c r="L92" s="124"/>
      <c r="M92" s="124"/>
      <c r="N92" s="125"/>
      <c r="O92" s="120"/>
      <c r="P92" s="122"/>
    </row>
    <row r="93" spans="1:16" s="14" customFormat="1" ht="12.75">
      <c r="A93" s="28" t="s">
        <v>32</v>
      </c>
      <c r="B93" s="29">
        <f t="shared" si="2"/>
        <v>3.2916666666666634</v>
      </c>
      <c r="C93" s="30">
        <v>8</v>
      </c>
      <c r="D93" s="14">
        <f t="shared" si="3"/>
        <v>80</v>
      </c>
      <c r="E93" s="120"/>
      <c r="F93" s="121"/>
      <c r="G93" s="121"/>
      <c r="H93" s="121"/>
      <c r="I93" s="121"/>
      <c r="J93" s="122"/>
      <c r="K93" s="123"/>
      <c r="L93" s="124"/>
      <c r="M93" s="124"/>
      <c r="N93" s="125"/>
      <c r="O93" s="120"/>
      <c r="P93" s="122"/>
    </row>
    <row r="94" spans="1:16" s="14" customFormat="1" ht="12.75">
      <c r="A94" s="28" t="s">
        <v>32</v>
      </c>
      <c r="B94" s="29">
        <f t="shared" si="2"/>
        <v>3.33333333333333</v>
      </c>
      <c r="C94" s="30">
        <v>9</v>
      </c>
      <c r="D94" s="14">
        <f t="shared" si="3"/>
        <v>81</v>
      </c>
      <c r="E94" s="120"/>
      <c r="F94" s="121"/>
      <c r="G94" s="121"/>
      <c r="H94" s="121"/>
      <c r="I94" s="121"/>
      <c r="J94" s="122"/>
      <c r="K94" s="123"/>
      <c r="L94" s="124"/>
      <c r="M94" s="124"/>
      <c r="N94" s="125"/>
      <c r="O94" s="120"/>
      <c r="P94" s="122"/>
    </row>
    <row r="95" spans="1:16" s="14" customFormat="1" ht="12.75">
      <c r="A95" s="28" t="s">
        <v>32</v>
      </c>
      <c r="B95" s="29">
        <f t="shared" si="2"/>
        <v>3.3749999999999964</v>
      </c>
      <c r="C95" s="30">
        <v>10</v>
      </c>
      <c r="D95" s="14">
        <f t="shared" si="3"/>
        <v>82</v>
      </c>
      <c r="E95" s="120"/>
      <c r="F95" s="121"/>
      <c r="G95" s="121"/>
      <c r="H95" s="121"/>
      <c r="I95" s="121"/>
      <c r="J95" s="122"/>
      <c r="K95" s="123"/>
      <c r="L95" s="124"/>
      <c r="M95" s="124"/>
      <c r="N95" s="125"/>
      <c r="O95" s="120"/>
      <c r="P95" s="122"/>
    </row>
    <row r="96" spans="1:16" s="14" customFormat="1" ht="12.75">
      <c r="A96" s="28" t="s">
        <v>32</v>
      </c>
      <c r="B96" s="29">
        <f t="shared" si="2"/>
        <v>3.416666666666663</v>
      </c>
      <c r="C96" s="30">
        <v>11</v>
      </c>
      <c r="D96" s="14">
        <f t="shared" si="3"/>
        <v>83</v>
      </c>
      <c r="E96" s="120"/>
      <c r="F96" s="121"/>
      <c r="G96" s="121"/>
      <c r="H96" s="121"/>
      <c r="I96" s="121"/>
      <c r="J96" s="122"/>
      <c r="K96" s="123"/>
      <c r="L96" s="124"/>
      <c r="M96" s="124"/>
      <c r="N96" s="125"/>
      <c r="O96" s="120"/>
      <c r="P96" s="122"/>
    </row>
    <row r="97" spans="1:16" s="14" customFormat="1" ht="12.75">
      <c r="A97" s="28" t="s">
        <v>32</v>
      </c>
      <c r="B97" s="29">
        <f t="shared" si="2"/>
        <v>3.4583333333333295</v>
      </c>
      <c r="C97" s="30">
        <v>12</v>
      </c>
      <c r="D97" s="14">
        <f t="shared" si="3"/>
        <v>84</v>
      </c>
      <c r="E97" s="120"/>
      <c r="F97" s="121"/>
      <c r="G97" s="121"/>
      <c r="H97" s="121"/>
      <c r="I97" s="121"/>
      <c r="J97" s="122"/>
      <c r="K97" s="126"/>
      <c r="L97" s="127"/>
      <c r="M97" s="127"/>
      <c r="N97" s="128"/>
      <c r="O97" s="120"/>
      <c r="P97" s="122"/>
    </row>
    <row r="98" spans="1:16" s="14" customFormat="1" ht="12.75">
      <c r="A98" s="28" t="s">
        <v>32</v>
      </c>
      <c r="B98" s="29">
        <f t="shared" si="2"/>
        <v>3.499999999999996</v>
      </c>
      <c r="C98" s="30">
        <v>13</v>
      </c>
      <c r="D98" s="14">
        <f t="shared" si="3"/>
        <v>85</v>
      </c>
      <c r="E98" s="120"/>
      <c r="F98" s="121"/>
      <c r="G98" s="121"/>
      <c r="H98" s="121"/>
      <c r="I98" s="121"/>
      <c r="J98" s="122"/>
      <c r="K98" s="126"/>
      <c r="L98" s="127"/>
      <c r="M98" s="127"/>
      <c r="N98" s="128"/>
      <c r="O98" s="120"/>
      <c r="P98" s="122"/>
    </row>
    <row r="99" spans="1:16" s="14" customFormat="1" ht="12.75">
      <c r="A99" s="28" t="s">
        <v>32</v>
      </c>
      <c r="B99" s="29">
        <f t="shared" si="2"/>
        <v>3.5416666666666625</v>
      </c>
      <c r="C99" s="30">
        <v>14</v>
      </c>
      <c r="D99" s="14">
        <f t="shared" si="3"/>
        <v>86</v>
      </c>
      <c r="E99" s="129"/>
      <c r="F99" s="130"/>
      <c r="G99" s="130"/>
      <c r="H99" s="130"/>
      <c r="I99" s="130"/>
      <c r="J99" s="131"/>
      <c r="K99" s="126"/>
      <c r="L99" s="127"/>
      <c r="M99" s="127"/>
      <c r="N99" s="128"/>
      <c r="O99" s="129"/>
      <c r="P99" s="131"/>
    </row>
    <row r="100" spans="1:16" s="14" customFormat="1" ht="12.75">
      <c r="A100" s="28" t="s">
        <v>32</v>
      </c>
      <c r="B100" s="29">
        <f t="shared" si="2"/>
        <v>3.583333333333329</v>
      </c>
      <c r="C100" s="30">
        <v>15</v>
      </c>
      <c r="D100" s="14">
        <f t="shared" si="3"/>
        <v>87</v>
      </c>
      <c r="E100" s="129"/>
      <c r="F100" s="130"/>
      <c r="G100" s="130"/>
      <c r="H100" s="130"/>
      <c r="I100" s="130"/>
      <c r="J100" s="131"/>
      <c r="K100" s="126"/>
      <c r="L100" s="127"/>
      <c r="M100" s="127"/>
      <c r="N100" s="128"/>
      <c r="O100" s="129"/>
      <c r="P100" s="131"/>
    </row>
    <row r="101" spans="1:16" s="14" customFormat="1" ht="12.75">
      <c r="A101" s="28" t="s">
        <v>32</v>
      </c>
      <c r="B101" s="29">
        <f t="shared" si="2"/>
        <v>3.6249999999999956</v>
      </c>
      <c r="C101" s="30">
        <v>16</v>
      </c>
      <c r="D101" s="14">
        <f t="shared" si="3"/>
        <v>88</v>
      </c>
      <c r="E101" s="129"/>
      <c r="F101" s="130"/>
      <c r="G101" s="130"/>
      <c r="H101" s="130"/>
      <c r="I101" s="130"/>
      <c r="J101" s="131"/>
      <c r="K101" s="126"/>
      <c r="L101" s="127"/>
      <c r="M101" s="127"/>
      <c r="N101" s="128"/>
      <c r="O101" s="129"/>
      <c r="P101" s="131"/>
    </row>
    <row r="102" spans="1:16" s="14" customFormat="1" ht="12.75">
      <c r="A102" s="28" t="s">
        <v>32</v>
      </c>
      <c r="B102" s="29">
        <f t="shared" si="2"/>
        <v>3.666666666666662</v>
      </c>
      <c r="C102" s="30">
        <v>17</v>
      </c>
      <c r="D102" s="14">
        <f t="shared" si="3"/>
        <v>89</v>
      </c>
      <c r="E102" s="129"/>
      <c r="F102" s="130"/>
      <c r="G102" s="130"/>
      <c r="H102" s="130"/>
      <c r="I102" s="130"/>
      <c r="J102" s="131"/>
      <c r="K102" s="126"/>
      <c r="L102" s="127"/>
      <c r="M102" s="127"/>
      <c r="N102" s="128"/>
      <c r="O102" s="129"/>
      <c r="P102" s="131"/>
    </row>
    <row r="103" spans="1:16" s="14" customFormat="1" ht="12.75">
      <c r="A103" s="28" t="s">
        <v>32</v>
      </c>
      <c r="B103" s="29">
        <f t="shared" si="2"/>
        <v>3.7083333333333286</v>
      </c>
      <c r="C103" s="30">
        <v>18</v>
      </c>
      <c r="D103" s="14">
        <f t="shared" si="3"/>
        <v>90</v>
      </c>
      <c r="E103" s="129"/>
      <c r="F103" s="130"/>
      <c r="G103" s="130"/>
      <c r="H103" s="130"/>
      <c r="I103" s="130"/>
      <c r="J103" s="131"/>
      <c r="K103" s="126"/>
      <c r="L103" s="127"/>
      <c r="M103" s="127"/>
      <c r="N103" s="128"/>
      <c r="O103" s="129"/>
      <c r="P103" s="131"/>
    </row>
    <row r="104" spans="1:16" s="14" customFormat="1" ht="12.75">
      <c r="A104" s="28" t="s">
        <v>32</v>
      </c>
      <c r="B104" s="29">
        <f t="shared" si="2"/>
        <v>3.749999999999995</v>
      </c>
      <c r="C104" s="30">
        <v>19</v>
      </c>
      <c r="D104" s="14">
        <f t="shared" si="3"/>
        <v>91</v>
      </c>
      <c r="E104" s="129"/>
      <c r="F104" s="130"/>
      <c r="G104" s="130"/>
      <c r="H104" s="130"/>
      <c r="I104" s="130"/>
      <c r="J104" s="131"/>
      <c r="K104" s="126"/>
      <c r="L104" s="127"/>
      <c r="M104" s="127"/>
      <c r="N104" s="128"/>
      <c r="O104" s="129"/>
      <c r="P104" s="131"/>
    </row>
    <row r="105" spans="1:16" s="14" customFormat="1" ht="12.75">
      <c r="A105" s="28" t="s">
        <v>32</v>
      </c>
      <c r="B105" s="29">
        <f t="shared" si="2"/>
        <v>3.7916666666666616</v>
      </c>
      <c r="C105" s="30">
        <v>20</v>
      </c>
      <c r="D105" s="14">
        <f t="shared" si="3"/>
        <v>92</v>
      </c>
      <c r="E105" s="129"/>
      <c r="F105" s="130"/>
      <c r="G105" s="130"/>
      <c r="H105" s="130"/>
      <c r="I105" s="130"/>
      <c r="J105" s="131"/>
      <c r="K105" s="123"/>
      <c r="L105" s="124"/>
      <c r="M105" s="124"/>
      <c r="N105" s="125"/>
      <c r="O105" s="129"/>
      <c r="P105" s="131"/>
    </row>
    <row r="106" spans="1:16" s="14" customFormat="1" ht="12.75">
      <c r="A106" s="28" t="s">
        <v>32</v>
      </c>
      <c r="B106" s="29">
        <f t="shared" si="2"/>
        <v>3.833333333333328</v>
      </c>
      <c r="C106" s="30">
        <v>21</v>
      </c>
      <c r="D106" s="14">
        <f t="shared" si="3"/>
        <v>93</v>
      </c>
      <c r="E106" s="129"/>
      <c r="F106" s="130"/>
      <c r="G106" s="130"/>
      <c r="H106" s="130"/>
      <c r="I106" s="130"/>
      <c r="J106" s="131"/>
      <c r="K106" s="123"/>
      <c r="L106" s="124"/>
      <c r="M106" s="124"/>
      <c r="N106" s="125"/>
      <c r="O106" s="129"/>
      <c r="P106" s="131"/>
    </row>
    <row r="107" spans="1:16" s="14" customFormat="1" ht="12.75">
      <c r="A107" s="28" t="s">
        <v>32</v>
      </c>
      <c r="B107" s="29">
        <f t="shared" si="2"/>
        <v>3.8749999999999947</v>
      </c>
      <c r="C107" s="30">
        <v>22</v>
      </c>
      <c r="D107" s="14">
        <f t="shared" si="3"/>
        <v>94</v>
      </c>
      <c r="E107" s="120"/>
      <c r="F107" s="121"/>
      <c r="G107" s="121"/>
      <c r="H107" s="121"/>
      <c r="I107" s="121"/>
      <c r="J107" s="122"/>
      <c r="K107" s="123"/>
      <c r="L107" s="124"/>
      <c r="M107" s="124"/>
      <c r="N107" s="125"/>
      <c r="O107" s="120"/>
      <c r="P107" s="122"/>
    </row>
    <row r="108" spans="1:16" s="14" customFormat="1" ht="12.75">
      <c r="A108" s="28" t="s">
        <v>32</v>
      </c>
      <c r="B108" s="29">
        <f t="shared" si="2"/>
        <v>3.916666666666661</v>
      </c>
      <c r="C108" s="30">
        <v>23</v>
      </c>
      <c r="D108" s="14">
        <f t="shared" si="3"/>
        <v>95</v>
      </c>
      <c r="E108" s="114"/>
      <c r="F108" s="115"/>
      <c r="G108" s="115"/>
      <c r="H108" s="115"/>
      <c r="I108" s="115"/>
      <c r="J108" s="116"/>
      <c r="K108" s="123"/>
      <c r="L108" s="124"/>
      <c r="M108" s="124"/>
      <c r="N108" s="125"/>
      <c r="O108" s="114"/>
      <c r="P108" s="116"/>
    </row>
    <row r="109" spans="1:16" s="14" customFormat="1" ht="12.75">
      <c r="A109" s="28" t="s">
        <v>32</v>
      </c>
      <c r="B109" s="29">
        <f t="shared" si="2"/>
        <v>3.9583333333333277</v>
      </c>
      <c r="C109" s="30">
        <v>24</v>
      </c>
      <c r="D109" s="14">
        <f t="shared" si="3"/>
        <v>96</v>
      </c>
      <c r="E109" s="135"/>
      <c r="F109" s="136"/>
      <c r="G109" s="136"/>
      <c r="H109" s="136"/>
      <c r="I109" s="136"/>
      <c r="J109" s="137"/>
      <c r="K109" s="138"/>
      <c r="L109" s="139"/>
      <c r="M109" s="139"/>
      <c r="N109" s="140"/>
      <c r="O109" s="135"/>
      <c r="P109" s="137"/>
    </row>
    <row r="110" spans="1:16" s="14" customFormat="1" ht="12.75">
      <c r="A110" s="28" t="s">
        <v>33</v>
      </c>
      <c r="B110" s="29">
        <f t="shared" si="2"/>
        <v>3.9999999999999942</v>
      </c>
      <c r="C110" s="30">
        <v>1</v>
      </c>
      <c r="D110" s="14">
        <f t="shared" si="3"/>
        <v>97</v>
      </c>
      <c r="E110" s="106"/>
      <c r="F110" s="107"/>
      <c r="G110" s="107"/>
      <c r="H110" s="107"/>
      <c r="I110" s="107"/>
      <c r="J110" s="108"/>
      <c r="K110" s="109"/>
      <c r="L110" s="110"/>
      <c r="M110" s="110"/>
      <c r="N110" s="111"/>
      <c r="O110" s="106"/>
      <c r="P110" s="108"/>
    </row>
    <row r="111" spans="1:16" s="14" customFormat="1" ht="12.75" customHeight="1">
      <c r="A111" s="28" t="s">
        <v>33</v>
      </c>
      <c r="B111" s="29">
        <f t="shared" si="2"/>
        <v>4.041666666666661</v>
      </c>
      <c r="C111" s="30">
        <v>2</v>
      </c>
      <c r="D111" s="14">
        <f t="shared" si="3"/>
        <v>98</v>
      </c>
      <c r="E111" s="114"/>
      <c r="F111" s="115"/>
      <c r="G111" s="115"/>
      <c r="H111" s="115"/>
      <c r="I111" s="115"/>
      <c r="J111" s="116"/>
      <c r="K111" s="117"/>
      <c r="L111" s="118"/>
      <c r="M111" s="118"/>
      <c r="N111" s="119"/>
      <c r="O111" s="114"/>
      <c r="P111" s="116"/>
    </row>
    <row r="112" spans="1:16" s="14" customFormat="1" ht="12.75">
      <c r="A112" s="28" t="s">
        <v>33</v>
      </c>
      <c r="B112" s="29">
        <f t="shared" si="2"/>
        <v>4.083333333333328</v>
      </c>
      <c r="C112" s="30">
        <v>3</v>
      </c>
      <c r="D112" s="14">
        <f t="shared" si="3"/>
        <v>99</v>
      </c>
      <c r="E112" s="114"/>
      <c r="F112" s="115"/>
      <c r="G112" s="115"/>
      <c r="H112" s="115"/>
      <c r="I112" s="115"/>
      <c r="J112" s="116"/>
      <c r="K112" s="117"/>
      <c r="L112" s="118"/>
      <c r="M112" s="118"/>
      <c r="N112" s="119"/>
      <c r="O112" s="114"/>
      <c r="P112" s="116"/>
    </row>
    <row r="113" spans="1:16" s="14" customFormat="1" ht="12.75">
      <c r="A113" s="28" t="s">
        <v>33</v>
      </c>
      <c r="B113" s="29">
        <f t="shared" si="2"/>
        <v>4.124999999999995</v>
      </c>
      <c r="C113" s="30">
        <v>4</v>
      </c>
      <c r="D113" s="14">
        <f t="shared" si="3"/>
        <v>100</v>
      </c>
      <c r="E113" s="114"/>
      <c r="F113" s="115"/>
      <c r="G113" s="115"/>
      <c r="H113" s="115"/>
      <c r="I113" s="115"/>
      <c r="J113" s="116"/>
      <c r="K113" s="117"/>
      <c r="L113" s="118"/>
      <c r="M113" s="118"/>
      <c r="N113" s="119"/>
      <c r="O113" s="114"/>
      <c r="P113" s="116"/>
    </row>
    <row r="114" spans="1:16" s="14" customFormat="1" ht="12.75">
      <c r="A114" s="28" t="s">
        <v>33</v>
      </c>
      <c r="B114" s="29">
        <f t="shared" si="2"/>
        <v>4.166666666666662</v>
      </c>
      <c r="C114" s="30">
        <v>5</v>
      </c>
      <c r="D114" s="14">
        <f t="shared" si="3"/>
        <v>101</v>
      </c>
      <c r="E114" s="114"/>
      <c r="F114" s="115"/>
      <c r="G114" s="115"/>
      <c r="H114" s="115"/>
      <c r="I114" s="115"/>
      <c r="J114" s="116"/>
      <c r="K114" s="117"/>
      <c r="L114" s="118"/>
      <c r="M114" s="118"/>
      <c r="N114" s="119"/>
      <c r="O114" s="114"/>
      <c r="P114" s="116"/>
    </row>
    <row r="115" spans="1:16" s="14" customFormat="1" ht="12.75">
      <c r="A115" s="28" t="s">
        <v>33</v>
      </c>
      <c r="B115" s="29">
        <f t="shared" si="2"/>
        <v>4.208333333333329</v>
      </c>
      <c r="C115" s="30">
        <v>6</v>
      </c>
      <c r="D115" s="14">
        <f t="shared" si="3"/>
        <v>102</v>
      </c>
      <c r="E115" s="114"/>
      <c r="F115" s="115"/>
      <c r="G115" s="115"/>
      <c r="H115" s="115"/>
      <c r="I115" s="115"/>
      <c r="J115" s="116"/>
      <c r="K115" s="117"/>
      <c r="L115" s="118"/>
      <c r="M115" s="118"/>
      <c r="N115" s="119"/>
      <c r="O115" s="114"/>
      <c r="P115" s="116"/>
    </row>
    <row r="116" spans="1:16" s="14" customFormat="1" ht="12.75">
      <c r="A116" s="28" t="s">
        <v>33</v>
      </c>
      <c r="B116" s="29">
        <f t="shared" si="2"/>
        <v>4.249999999999996</v>
      </c>
      <c r="C116" s="30">
        <v>7</v>
      </c>
      <c r="D116" s="14">
        <f t="shared" si="3"/>
        <v>103</v>
      </c>
      <c r="E116" s="120"/>
      <c r="F116" s="121"/>
      <c r="G116" s="121"/>
      <c r="H116" s="121"/>
      <c r="I116" s="121"/>
      <c r="J116" s="122"/>
      <c r="K116" s="123"/>
      <c r="L116" s="124"/>
      <c r="M116" s="124"/>
      <c r="N116" s="125"/>
      <c r="O116" s="120"/>
      <c r="P116" s="122"/>
    </row>
    <row r="117" spans="1:16" s="14" customFormat="1" ht="12.75">
      <c r="A117" s="28" t="s">
        <v>33</v>
      </c>
      <c r="B117" s="29">
        <f t="shared" si="2"/>
        <v>4.2916666666666625</v>
      </c>
      <c r="C117" s="30">
        <v>8</v>
      </c>
      <c r="D117" s="14">
        <f t="shared" si="3"/>
        <v>104</v>
      </c>
      <c r="E117" s="120"/>
      <c r="F117" s="121"/>
      <c r="G117" s="121"/>
      <c r="H117" s="121"/>
      <c r="I117" s="121"/>
      <c r="J117" s="122"/>
      <c r="K117" s="123"/>
      <c r="L117" s="124"/>
      <c r="M117" s="124"/>
      <c r="N117" s="125"/>
      <c r="O117" s="120"/>
      <c r="P117" s="122"/>
    </row>
    <row r="118" spans="1:16" s="14" customFormat="1" ht="12.75">
      <c r="A118" s="28" t="s">
        <v>33</v>
      </c>
      <c r="B118" s="29">
        <f t="shared" si="2"/>
        <v>4.3333333333333295</v>
      </c>
      <c r="C118" s="30">
        <v>9</v>
      </c>
      <c r="D118" s="14">
        <f t="shared" si="3"/>
        <v>105</v>
      </c>
      <c r="E118" s="120"/>
      <c r="F118" s="121"/>
      <c r="G118" s="121"/>
      <c r="H118" s="121"/>
      <c r="I118" s="121"/>
      <c r="J118" s="122"/>
      <c r="K118" s="123"/>
      <c r="L118" s="124"/>
      <c r="M118" s="124"/>
      <c r="N118" s="125"/>
      <c r="O118" s="120"/>
      <c r="P118" s="122"/>
    </row>
    <row r="119" spans="1:16" s="14" customFormat="1" ht="12.75">
      <c r="A119" s="28" t="s">
        <v>33</v>
      </c>
      <c r="B119" s="29">
        <f t="shared" si="2"/>
        <v>4.3749999999999964</v>
      </c>
      <c r="C119" s="30">
        <v>10</v>
      </c>
      <c r="D119" s="14">
        <f t="shared" si="3"/>
        <v>106</v>
      </c>
      <c r="E119" s="120"/>
      <c r="F119" s="121"/>
      <c r="G119" s="121"/>
      <c r="H119" s="121"/>
      <c r="I119" s="121"/>
      <c r="J119" s="122"/>
      <c r="K119" s="123"/>
      <c r="L119" s="124"/>
      <c r="M119" s="124"/>
      <c r="N119" s="125"/>
      <c r="O119" s="120"/>
      <c r="P119" s="122"/>
    </row>
    <row r="120" spans="1:16" s="14" customFormat="1" ht="12.75">
      <c r="A120" s="28" t="s">
        <v>33</v>
      </c>
      <c r="B120" s="29">
        <f t="shared" si="2"/>
        <v>4.416666666666663</v>
      </c>
      <c r="C120" s="30">
        <v>11</v>
      </c>
      <c r="D120" s="14">
        <f t="shared" si="3"/>
        <v>107</v>
      </c>
      <c r="E120" s="120"/>
      <c r="F120" s="121"/>
      <c r="G120" s="121"/>
      <c r="H120" s="121"/>
      <c r="I120" s="121"/>
      <c r="J120" s="122"/>
      <c r="K120" s="123"/>
      <c r="L120" s="124"/>
      <c r="M120" s="124"/>
      <c r="N120" s="125"/>
      <c r="O120" s="120"/>
      <c r="P120" s="122"/>
    </row>
    <row r="121" spans="1:16" s="14" customFormat="1" ht="12.75">
      <c r="A121" s="28" t="s">
        <v>33</v>
      </c>
      <c r="B121" s="29">
        <f t="shared" si="2"/>
        <v>4.45833333333333</v>
      </c>
      <c r="C121" s="30">
        <v>12</v>
      </c>
      <c r="D121" s="14">
        <f t="shared" si="3"/>
        <v>108</v>
      </c>
      <c r="E121" s="120"/>
      <c r="F121" s="121"/>
      <c r="G121" s="121"/>
      <c r="H121" s="121"/>
      <c r="I121" s="121"/>
      <c r="J121" s="122"/>
      <c r="K121" s="126"/>
      <c r="L121" s="127"/>
      <c r="M121" s="127"/>
      <c r="N121" s="128"/>
      <c r="O121" s="120"/>
      <c r="P121" s="122"/>
    </row>
    <row r="122" spans="1:16" s="14" customFormat="1" ht="12.75">
      <c r="A122" s="28" t="s">
        <v>33</v>
      </c>
      <c r="B122" s="29">
        <f t="shared" si="2"/>
        <v>4.499999999999997</v>
      </c>
      <c r="C122" s="30">
        <v>13</v>
      </c>
      <c r="D122" s="14">
        <f t="shared" si="3"/>
        <v>109</v>
      </c>
      <c r="E122" s="120"/>
      <c r="F122" s="121"/>
      <c r="G122" s="121"/>
      <c r="H122" s="121"/>
      <c r="I122" s="121"/>
      <c r="J122" s="122"/>
      <c r="K122" s="126"/>
      <c r="L122" s="127"/>
      <c r="M122" s="127"/>
      <c r="N122" s="128"/>
      <c r="O122" s="120"/>
      <c r="P122" s="122"/>
    </row>
    <row r="123" spans="1:16" s="14" customFormat="1" ht="12.75">
      <c r="A123" s="28" t="s">
        <v>33</v>
      </c>
      <c r="B123" s="29">
        <f t="shared" si="2"/>
        <v>4.541666666666664</v>
      </c>
      <c r="C123" s="30">
        <v>14</v>
      </c>
      <c r="D123" s="14">
        <f t="shared" si="3"/>
        <v>110</v>
      </c>
      <c r="E123" s="129"/>
      <c r="F123" s="130"/>
      <c r="G123" s="130"/>
      <c r="H123" s="130"/>
      <c r="I123" s="130"/>
      <c r="J123" s="131"/>
      <c r="K123" s="126"/>
      <c r="L123" s="127"/>
      <c r="M123" s="127"/>
      <c r="N123" s="128"/>
      <c r="O123" s="129"/>
      <c r="P123" s="131"/>
    </row>
    <row r="124" spans="1:16" s="14" customFormat="1" ht="12.75">
      <c r="A124" s="28" t="s">
        <v>33</v>
      </c>
      <c r="B124" s="29">
        <f t="shared" si="2"/>
        <v>4.583333333333331</v>
      </c>
      <c r="C124" s="30">
        <v>15</v>
      </c>
      <c r="D124" s="14">
        <f t="shared" si="3"/>
        <v>111</v>
      </c>
      <c r="E124" s="129"/>
      <c r="F124" s="130"/>
      <c r="G124" s="130"/>
      <c r="H124" s="130"/>
      <c r="I124" s="130"/>
      <c r="J124" s="131"/>
      <c r="K124" s="126"/>
      <c r="L124" s="127"/>
      <c r="M124" s="127"/>
      <c r="N124" s="128"/>
      <c r="O124" s="129"/>
      <c r="P124" s="131"/>
    </row>
    <row r="125" spans="1:16" s="14" customFormat="1" ht="12.75">
      <c r="A125" s="28" t="s">
        <v>33</v>
      </c>
      <c r="B125" s="29">
        <f t="shared" si="2"/>
        <v>4.624999999999998</v>
      </c>
      <c r="C125" s="30">
        <v>16</v>
      </c>
      <c r="D125" s="14">
        <f t="shared" si="3"/>
        <v>112</v>
      </c>
      <c r="E125" s="129"/>
      <c r="F125" s="130"/>
      <c r="G125" s="130"/>
      <c r="H125" s="130"/>
      <c r="I125" s="130"/>
      <c r="J125" s="131"/>
      <c r="K125" s="126"/>
      <c r="L125" s="127"/>
      <c r="M125" s="127"/>
      <c r="N125" s="128"/>
      <c r="O125" s="129"/>
      <c r="P125" s="131"/>
    </row>
    <row r="126" spans="1:16" s="14" customFormat="1" ht="12.75">
      <c r="A126" s="28" t="s">
        <v>33</v>
      </c>
      <c r="B126" s="29">
        <f t="shared" si="2"/>
        <v>4.666666666666665</v>
      </c>
      <c r="C126" s="30">
        <v>17</v>
      </c>
      <c r="D126" s="14">
        <f t="shared" si="3"/>
        <v>113</v>
      </c>
      <c r="E126" s="129"/>
      <c r="F126" s="130"/>
      <c r="G126" s="130"/>
      <c r="H126" s="130"/>
      <c r="I126" s="130"/>
      <c r="J126" s="131"/>
      <c r="K126" s="126"/>
      <c r="L126" s="127"/>
      <c r="M126" s="127"/>
      <c r="N126" s="128"/>
      <c r="O126" s="129"/>
      <c r="P126" s="131"/>
    </row>
    <row r="127" spans="1:16" s="14" customFormat="1" ht="12.75">
      <c r="A127" s="28" t="s">
        <v>33</v>
      </c>
      <c r="B127" s="29">
        <f t="shared" si="2"/>
        <v>4.708333333333332</v>
      </c>
      <c r="C127" s="30">
        <v>18</v>
      </c>
      <c r="D127" s="14">
        <f t="shared" si="3"/>
        <v>114</v>
      </c>
      <c r="E127" s="129"/>
      <c r="F127" s="130"/>
      <c r="G127" s="130"/>
      <c r="H127" s="130"/>
      <c r="I127" s="130"/>
      <c r="J127" s="131"/>
      <c r="K127" s="126"/>
      <c r="L127" s="127"/>
      <c r="M127" s="127"/>
      <c r="N127" s="128"/>
      <c r="O127" s="129"/>
      <c r="P127" s="131"/>
    </row>
    <row r="128" spans="1:16" s="14" customFormat="1" ht="12.75">
      <c r="A128" s="28" t="s">
        <v>33</v>
      </c>
      <c r="B128" s="29">
        <f t="shared" si="2"/>
        <v>4.749999999999999</v>
      </c>
      <c r="C128" s="30">
        <v>19</v>
      </c>
      <c r="D128" s="14">
        <f t="shared" si="3"/>
        <v>115</v>
      </c>
      <c r="E128" s="129"/>
      <c r="F128" s="130"/>
      <c r="G128" s="130"/>
      <c r="H128" s="130"/>
      <c r="I128" s="130"/>
      <c r="J128" s="131"/>
      <c r="K128" s="126"/>
      <c r="L128" s="127"/>
      <c r="M128" s="127"/>
      <c r="N128" s="128"/>
      <c r="O128" s="129"/>
      <c r="P128" s="131"/>
    </row>
    <row r="129" spans="1:16" s="14" customFormat="1" ht="12.75">
      <c r="A129" s="28" t="s">
        <v>33</v>
      </c>
      <c r="B129" s="29">
        <f t="shared" si="2"/>
        <v>4.791666666666666</v>
      </c>
      <c r="C129" s="30">
        <v>20</v>
      </c>
      <c r="D129" s="14">
        <f t="shared" si="3"/>
        <v>116</v>
      </c>
      <c r="E129" s="129"/>
      <c r="F129" s="130"/>
      <c r="G129" s="130"/>
      <c r="H129" s="130"/>
      <c r="I129" s="130"/>
      <c r="J129" s="131"/>
      <c r="K129" s="123"/>
      <c r="L129" s="124"/>
      <c r="M129" s="124"/>
      <c r="N129" s="125"/>
      <c r="O129" s="129"/>
      <c r="P129" s="131"/>
    </row>
    <row r="130" spans="1:16" s="14" customFormat="1" ht="12.75">
      <c r="A130" s="28" t="s">
        <v>33</v>
      </c>
      <c r="B130" s="29">
        <f t="shared" si="2"/>
        <v>4.833333333333333</v>
      </c>
      <c r="C130" s="30">
        <v>21</v>
      </c>
      <c r="D130" s="14">
        <f t="shared" si="3"/>
        <v>117</v>
      </c>
      <c r="E130" s="129"/>
      <c r="F130" s="130"/>
      <c r="G130" s="130"/>
      <c r="H130" s="130"/>
      <c r="I130" s="130"/>
      <c r="J130" s="131"/>
      <c r="K130" s="123"/>
      <c r="L130" s="124"/>
      <c r="M130" s="124"/>
      <c r="N130" s="125"/>
      <c r="O130" s="129"/>
      <c r="P130" s="131"/>
    </row>
    <row r="131" spans="1:16" s="14" customFormat="1" ht="12.75">
      <c r="A131" s="28" t="s">
        <v>33</v>
      </c>
      <c r="B131" s="29">
        <f t="shared" si="2"/>
        <v>4.875</v>
      </c>
      <c r="C131" s="30">
        <v>22</v>
      </c>
      <c r="D131" s="14">
        <f t="shared" si="3"/>
        <v>118</v>
      </c>
      <c r="E131" s="120"/>
      <c r="F131" s="121"/>
      <c r="G131" s="121"/>
      <c r="H131" s="121"/>
      <c r="I131" s="121"/>
      <c r="J131" s="122"/>
      <c r="K131" s="123"/>
      <c r="L131" s="124"/>
      <c r="M131" s="124"/>
      <c r="N131" s="125"/>
      <c r="O131" s="120"/>
      <c r="P131" s="122"/>
    </row>
    <row r="132" spans="1:16" s="14" customFormat="1" ht="12.75">
      <c r="A132" s="28" t="s">
        <v>33</v>
      </c>
      <c r="B132" s="29">
        <f t="shared" si="2"/>
        <v>4.916666666666667</v>
      </c>
      <c r="C132" s="30">
        <v>23</v>
      </c>
      <c r="D132" s="14">
        <f t="shared" si="3"/>
        <v>119</v>
      </c>
      <c r="E132" s="114"/>
      <c r="F132" s="115"/>
      <c r="G132" s="115"/>
      <c r="H132" s="115"/>
      <c r="I132" s="115"/>
      <c r="J132" s="116"/>
      <c r="K132" s="123"/>
      <c r="L132" s="124"/>
      <c r="M132" s="124"/>
      <c r="N132" s="125"/>
      <c r="O132" s="114"/>
      <c r="P132" s="116"/>
    </row>
    <row r="133" spans="1:16" s="14" customFormat="1" ht="12.75">
      <c r="A133" s="28" t="s">
        <v>33</v>
      </c>
      <c r="B133" s="29">
        <f t="shared" si="2"/>
        <v>4.958333333333334</v>
      </c>
      <c r="C133" s="30">
        <v>24</v>
      </c>
      <c r="D133" s="14">
        <f t="shared" si="3"/>
        <v>120</v>
      </c>
      <c r="E133" s="135"/>
      <c r="F133" s="136"/>
      <c r="G133" s="136"/>
      <c r="H133" s="136"/>
      <c r="I133" s="136"/>
      <c r="J133" s="137"/>
      <c r="K133" s="138"/>
      <c r="L133" s="139"/>
      <c r="M133" s="139"/>
      <c r="N133" s="140"/>
      <c r="O133" s="135"/>
      <c r="P133" s="137"/>
    </row>
    <row r="134" spans="1:16" s="14" customFormat="1" ht="12.75">
      <c r="A134" s="28" t="s">
        <v>34</v>
      </c>
      <c r="B134" s="29">
        <f t="shared" si="2"/>
        <v>5.000000000000001</v>
      </c>
      <c r="C134" s="30">
        <v>1</v>
      </c>
      <c r="D134" s="14">
        <f t="shared" si="3"/>
        <v>121</v>
      </c>
      <c r="E134" s="106"/>
      <c r="F134" s="107"/>
      <c r="G134" s="107"/>
      <c r="H134" s="107"/>
      <c r="I134" s="107"/>
      <c r="J134" s="108"/>
      <c r="K134" s="109"/>
      <c r="L134" s="110"/>
      <c r="M134" s="110"/>
      <c r="N134" s="111"/>
      <c r="O134" s="106"/>
      <c r="P134" s="108"/>
    </row>
    <row r="135" spans="1:16" s="14" customFormat="1" ht="12.75" customHeight="1">
      <c r="A135" s="28" t="s">
        <v>34</v>
      </c>
      <c r="B135" s="29">
        <f t="shared" si="2"/>
        <v>5.041666666666668</v>
      </c>
      <c r="C135" s="30">
        <v>2</v>
      </c>
      <c r="D135" s="14">
        <f t="shared" si="3"/>
        <v>122</v>
      </c>
      <c r="E135" s="114"/>
      <c r="F135" s="115"/>
      <c r="G135" s="115"/>
      <c r="H135" s="115"/>
      <c r="I135" s="115"/>
      <c r="J135" s="116"/>
      <c r="K135" s="117"/>
      <c r="L135" s="118"/>
      <c r="M135" s="118"/>
      <c r="N135" s="119"/>
      <c r="O135" s="114"/>
      <c r="P135" s="116"/>
    </row>
    <row r="136" spans="1:16" s="14" customFormat="1" ht="12.75">
      <c r="A136" s="28" t="s">
        <v>34</v>
      </c>
      <c r="B136" s="29">
        <f t="shared" si="2"/>
        <v>5.083333333333335</v>
      </c>
      <c r="C136" s="30">
        <v>3</v>
      </c>
      <c r="D136" s="14">
        <f t="shared" si="3"/>
        <v>123</v>
      </c>
      <c r="E136" s="114"/>
      <c r="F136" s="115"/>
      <c r="G136" s="115"/>
      <c r="H136" s="115"/>
      <c r="I136" s="115"/>
      <c r="J136" s="116"/>
      <c r="K136" s="117"/>
      <c r="L136" s="118"/>
      <c r="M136" s="118"/>
      <c r="N136" s="119"/>
      <c r="O136" s="114"/>
      <c r="P136" s="116"/>
    </row>
    <row r="137" spans="1:16" s="14" customFormat="1" ht="12.75">
      <c r="A137" s="28" t="s">
        <v>34</v>
      </c>
      <c r="B137" s="29">
        <f t="shared" si="2"/>
        <v>5.125000000000002</v>
      </c>
      <c r="C137" s="30">
        <v>4</v>
      </c>
      <c r="D137" s="14">
        <f t="shared" si="3"/>
        <v>124</v>
      </c>
      <c r="E137" s="114"/>
      <c r="F137" s="115"/>
      <c r="G137" s="115"/>
      <c r="H137" s="115"/>
      <c r="I137" s="115"/>
      <c r="J137" s="116"/>
      <c r="K137" s="117"/>
      <c r="L137" s="118"/>
      <c r="M137" s="118"/>
      <c r="N137" s="119"/>
      <c r="O137" s="114"/>
      <c r="P137" s="116"/>
    </row>
    <row r="138" spans="1:16" s="14" customFormat="1" ht="12.75">
      <c r="A138" s="28" t="s">
        <v>34</v>
      </c>
      <c r="B138" s="29">
        <f t="shared" si="2"/>
        <v>5.166666666666669</v>
      </c>
      <c r="C138" s="30">
        <v>5</v>
      </c>
      <c r="D138" s="14">
        <f t="shared" si="3"/>
        <v>125</v>
      </c>
      <c r="E138" s="114"/>
      <c r="F138" s="115"/>
      <c r="G138" s="115"/>
      <c r="H138" s="115"/>
      <c r="I138" s="115"/>
      <c r="J138" s="116"/>
      <c r="K138" s="117"/>
      <c r="L138" s="118"/>
      <c r="M138" s="118"/>
      <c r="N138" s="119"/>
      <c r="O138" s="114"/>
      <c r="P138" s="116"/>
    </row>
    <row r="139" spans="1:16" s="14" customFormat="1" ht="12.75">
      <c r="A139" s="28" t="s">
        <v>34</v>
      </c>
      <c r="B139" s="29">
        <f t="shared" si="2"/>
        <v>5.208333333333336</v>
      </c>
      <c r="C139" s="30">
        <v>6</v>
      </c>
      <c r="D139" s="14">
        <f t="shared" si="3"/>
        <v>126</v>
      </c>
      <c r="E139" s="114"/>
      <c r="F139" s="115"/>
      <c r="G139" s="115"/>
      <c r="H139" s="115"/>
      <c r="I139" s="115"/>
      <c r="J139" s="116"/>
      <c r="K139" s="117"/>
      <c r="L139" s="118"/>
      <c r="M139" s="118"/>
      <c r="N139" s="119"/>
      <c r="O139" s="114"/>
      <c r="P139" s="116"/>
    </row>
    <row r="140" spans="1:16" s="14" customFormat="1" ht="12.75">
      <c r="A140" s="28" t="s">
        <v>34</v>
      </c>
      <c r="B140" s="29">
        <f t="shared" si="2"/>
        <v>5.250000000000003</v>
      </c>
      <c r="C140" s="30">
        <v>7</v>
      </c>
      <c r="D140" s="14">
        <f t="shared" si="3"/>
        <v>127</v>
      </c>
      <c r="E140" s="114"/>
      <c r="F140" s="115"/>
      <c r="G140" s="115"/>
      <c r="H140" s="115"/>
      <c r="I140" s="115"/>
      <c r="J140" s="116"/>
      <c r="K140" s="117"/>
      <c r="L140" s="118"/>
      <c r="M140" s="118"/>
      <c r="N140" s="119"/>
      <c r="O140" s="114"/>
      <c r="P140" s="116"/>
    </row>
    <row r="141" spans="1:16" s="14" customFormat="1" ht="12.75">
      <c r="A141" s="28" t="s">
        <v>34</v>
      </c>
      <c r="B141" s="29">
        <f t="shared" si="2"/>
        <v>5.29166666666667</v>
      </c>
      <c r="C141" s="30">
        <v>8</v>
      </c>
      <c r="D141" s="14">
        <f t="shared" si="3"/>
        <v>128</v>
      </c>
      <c r="E141" s="114"/>
      <c r="F141" s="115"/>
      <c r="G141" s="115"/>
      <c r="H141" s="115"/>
      <c r="I141" s="115"/>
      <c r="J141" s="116"/>
      <c r="K141" s="117"/>
      <c r="L141" s="118"/>
      <c r="M141" s="118"/>
      <c r="N141" s="119"/>
      <c r="O141" s="114"/>
      <c r="P141" s="116"/>
    </row>
    <row r="142" spans="1:16" s="14" customFormat="1" ht="12.75">
      <c r="A142" s="28" t="s">
        <v>34</v>
      </c>
      <c r="B142" s="29">
        <f t="shared" si="2"/>
        <v>5.333333333333337</v>
      </c>
      <c r="C142" s="30">
        <v>9</v>
      </c>
      <c r="D142" s="14">
        <f t="shared" si="3"/>
        <v>129</v>
      </c>
      <c r="E142" s="114"/>
      <c r="F142" s="115"/>
      <c r="G142" s="115"/>
      <c r="H142" s="115"/>
      <c r="I142" s="115"/>
      <c r="J142" s="116"/>
      <c r="K142" s="117"/>
      <c r="L142" s="118"/>
      <c r="M142" s="118"/>
      <c r="N142" s="119"/>
      <c r="O142" s="114"/>
      <c r="P142" s="116"/>
    </row>
    <row r="143" spans="1:16" s="14" customFormat="1" ht="12.75">
      <c r="A143" s="28" t="s">
        <v>34</v>
      </c>
      <c r="B143" s="29">
        <f t="shared" si="2"/>
        <v>5.3750000000000036</v>
      </c>
      <c r="C143" s="30">
        <v>10</v>
      </c>
      <c r="D143" s="14">
        <f t="shared" si="3"/>
        <v>130</v>
      </c>
      <c r="E143" s="114"/>
      <c r="F143" s="115"/>
      <c r="G143" s="115"/>
      <c r="H143" s="115"/>
      <c r="I143" s="115"/>
      <c r="J143" s="116"/>
      <c r="K143" s="117"/>
      <c r="L143" s="118"/>
      <c r="M143" s="118"/>
      <c r="N143" s="119"/>
      <c r="O143" s="114"/>
      <c r="P143" s="116"/>
    </row>
    <row r="144" spans="1:16" s="14" customFormat="1" ht="12.75">
      <c r="A144" s="28" t="s">
        <v>34</v>
      </c>
      <c r="B144" s="29">
        <f aca="true" t="shared" si="4" ref="B144:B181">B143+(1/24)</f>
        <v>5.4166666666666705</v>
      </c>
      <c r="C144" s="30">
        <v>11</v>
      </c>
      <c r="D144" s="14">
        <f aca="true" t="shared" si="5" ref="D144:D181">D143+1</f>
        <v>131</v>
      </c>
      <c r="E144" s="114"/>
      <c r="F144" s="115"/>
      <c r="G144" s="115"/>
      <c r="H144" s="115"/>
      <c r="I144" s="115"/>
      <c r="J144" s="116"/>
      <c r="K144" s="117"/>
      <c r="L144" s="118"/>
      <c r="M144" s="118"/>
      <c r="N144" s="119"/>
      <c r="O144" s="114"/>
      <c r="P144" s="116"/>
    </row>
    <row r="145" spans="1:16" s="14" customFormat="1" ht="12.75">
      <c r="A145" s="28" t="s">
        <v>34</v>
      </c>
      <c r="B145" s="29">
        <f t="shared" si="4"/>
        <v>5.4583333333333375</v>
      </c>
      <c r="C145" s="30">
        <v>12</v>
      </c>
      <c r="D145" s="14">
        <f t="shared" si="5"/>
        <v>132</v>
      </c>
      <c r="E145" s="114"/>
      <c r="F145" s="115"/>
      <c r="G145" s="115"/>
      <c r="H145" s="115"/>
      <c r="I145" s="115"/>
      <c r="J145" s="116"/>
      <c r="K145" s="117"/>
      <c r="L145" s="118"/>
      <c r="M145" s="118"/>
      <c r="N145" s="119"/>
      <c r="O145" s="114"/>
      <c r="P145" s="116"/>
    </row>
    <row r="146" spans="1:16" s="14" customFormat="1" ht="12.75">
      <c r="A146" s="28" t="s">
        <v>34</v>
      </c>
      <c r="B146" s="29">
        <f t="shared" si="4"/>
        <v>5.500000000000004</v>
      </c>
      <c r="C146" s="30">
        <v>13</v>
      </c>
      <c r="D146" s="14">
        <f t="shared" si="5"/>
        <v>133</v>
      </c>
      <c r="E146" s="114"/>
      <c r="F146" s="115"/>
      <c r="G146" s="115"/>
      <c r="H146" s="115"/>
      <c r="I146" s="115"/>
      <c r="J146" s="116"/>
      <c r="K146" s="117"/>
      <c r="L146" s="118"/>
      <c r="M146" s="118"/>
      <c r="N146" s="119"/>
      <c r="O146" s="114"/>
      <c r="P146" s="116"/>
    </row>
    <row r="147" spans="1:16" s="14" customFormat="1" ht="12.75">
      <c r="A147" s="28" t="s">
        <v>34</v>
      </c>
      <c r="B147" s="29">
        <f t="shared" si="4"/>
        <v>5.541666666666671</v>
      </c>
      <c r="C147" s="30">
        <v>14</v>
      </c>
      <c r="D147" s="14">
        <f t="shared" si="5"/>
        <v>134</v>
      </c>
      <c r="E147" s="114"/>
      <c r="F147" s="115"/>
      <c r="G147" s="115"/>
      <c r="H147" s="115"/>
      <c r="I147" s="115"/>
      <c r="J147" s="116"/>
      <c r="K147" s="117"/>
      <c r="L147" s="118"/>
      <c r="M147" s="118"/>
      <c r="N147" s="119"/>
      <c r="O147" s="114"/>
      <c r="P147" s="116"/>
    </row>
    <row r="148" spans="1:16" s="14" customFormat="1" ht="12.75">
      <c r="A148" s="28" t="s">
        <v>34</v>
      </c>
      <c r="B148" s="29">
        <f t="shared" si="4"/>
        <v>5.583333333333338</v>
      </c>
      <c r="C148" s="30">
        <v>15</v>
      </c>
      <c r="D148" s="14">
        <f t="shared" si="5"/>
        <v>135</v>
      </c>
      <c r="E148" s="114"/>
      <c r="F148" s="115"/>
      <c r="G148" s="115"/>
      <c r="H148" s="115"/>
      <c r="I148" s="115"/>
      <c r="J148" s="116"/>
      <c r="K148" s="117"/>
      <c r="L148" s="118"/>
      <c r="M148" s="118"/>
      <c r="N148" s="119"/>
      <c r="O148" s="114"/>
      <c r="P148" s="116"/>
    </row>
    <row r="149" spans="1:16" s="14" customFormat="1" ht="12.75">
      <c r="A149" s="28" t="s">
        <v>34</v>
      </c>
      <c r="B149" s="29">
        <f t="shared" si="4"/>
        <v>5.625000000000005</v>
      </c>
      <c r="C149" s="30">
        <v>16</v>
      </c>
      <c r="D149" s="14">
        <f t="shared" si="5"/>
        <v>136</v>
      </c>
      <c r="E149" s="114"/>
      <c r="F149" s="115"/>
      <c r="G149" s="115"/>
      <c r="H149" s="115"/>
      <c r="I149" s="115"/>
      <c r="J149" s="116"/>
      <c r="K149" s="117"/>
      <c r="L149" s="118"/>
      <c r="M149" s="118"/>
      <c r="N149" s="119"/>
      <c r="O149" s="114"/>
      <c r="P149" s="116"/>
    </row>
    <row r="150" spans="1:16" s="14" customFormat="1" ht="12.75">
      <c r="A150" s="28" t="s">
        <v>34</v>
      </c>
      <c r="B150" s="29">
        <f t="shared" si="4"/>
        <v>5.666666666666672</v>
      </c>
      <c r="C150" s="30">
        <v>17</v>
      </c>
      <c r="D150" s="14">
        <f t="shared" si="5"/>
        <v>137</v>
      </c>
      <c r="E150" s="114"/>
      <c r="F150" s="115"/>
      <c r="G150" s="115"/>
      <c r="H150" s="115"/>
      <c r="I150" s="115"/>
      <c r="J150" s="116"/>
      <c r="K150" s="117"/>
      <c r="L150" s="118"/>
      <c r="M150" s="118"/>
      <c r="N150" s="119"/>
      <c r="O150" s="114"/>
      <c r="P150" s="116"/>
    </row>
    <row r="151" spans="1:16" s="14" customFormat="1" ht="12.75">
      <c r="A151" s="28" t="s">
        <v>34</v>
      </c>
      <c r="B151" s="29">
        <f t="shared" si="4"/>
        <v>5.708333333333339</v>
      </c>
      <c r="C151" s="30">
        <v>18</v>
      </c>
      <c r="D151" s="14">
        <f t="shared" si="5"/>
        <v>138</v>
      </c>
      <c r="E151" s="114"/>
      <c r="F151" s="115"/>
      <c r="G151" s="115"/>
      <c r="H151" s="115"/>
      <c r="I151" s="115"/>
      <c r="J151" s="116"/>
      <c r="K151" s="117"/>
      <c r="L151" s="118"/>
      <c r="M151" s="118"/>
      <c r="N151" s="119"/>
      <c r="O151" s="114"/>
      <c r="P151" s="116"/>
    </row>
    <row r="152" spans="1:16" s="14" customFormat="1" ht="12.75">
      <c r="A152" s="28" t="s">
        <v>34</v>
      </c>
      <c r="B152" s="29">
        <f t="shared" si="4"/>
        <v>5.750000000000006</v>
      </c>
      <c r="C152" s="30">
        <v>19</v>
      </c>
      <c r="D152" s="14">
        <f t="shared" si="5"/>
        <v>139</v>
      </c>
      <c r="E152" s="114"/>
      <c r="F152" s="115"/>
      <c r="G152" s="115"/>
      <c r="H152" s="115"/>
      <c r="I152" s="115"/>
      <c r="J152" s="116"/>
      <c r="K152" s="117"/>
      <c r="L152" s="118"/>
      <c r="M152" s="118"/>
      <c r="N152" s="119"/>
      <c r="O152" s="114"/>
      <c r="P152" s="116"/>
    </row>
    <row r="153" spans="1:16" s="14" customFormat="1" ht="12.75">
      <c r="A153" s="28" t="s">
        <v>34</v>
      </c>
      <c r="B153" s="29">
        <f t="shared" si="4"/>
        <v>5.791666666666673</v>
      </c>
      <c r="C153" s="30">
        <v>20</v>
      </c>
      <c r="D153" s="14">
        <f t="shared" si="5"/>
        <v>140</v>
      </c>
      <c r="E153" s="114"/>
      <c r="F153" s="115"/>
      <c r="G153" s="115"/>
      <c r="H153" s="115"/>
      <c r="I153" s="115"/>
      <c r="J153" s="116"/>
      <c r="K153" s="117"/>
      <c r="L153" s="118"/>
      <c r="M153" s="118"/>
      <c r="N153" s="119"/>
      <c r="O153" s="114"/>
      <c r="P153" s="116"/>
    </row>
    <row r="154" spans="1:16" s="14" customFormat="1" ht="12.75">
      <c r="A154" s="28" t="s">
        <v>34</v>
      </c>
      <c r="B154" s="29">
        <f t="shared" si="4"/>
        <v>5.83333333333334</v>
      </c>
      <c r="C154" s="30">
        <v>21</v>
      </c>
      <c r="D154" s="14">
        <f t="shared" si="5"/>
        <v>141</v>
      </c>
      <c r="E154" s="114"/>
      <c r="F154" s="115"/>
      <c r="G154" s="115"/>
      <c r="H154" s="115"/>
      <c r="I154" s="115"/>
      <c r="J154" s="116"/>
      <c r="K154" s="117"/>
      <c r="L154" s="118"/>
      <c r="M154" s="118"/>
      <c r="N154" s="119"/>
      <c r="O154" s="114"/>
      <c r="P154" s="116"/>
    </row>
    <row r="155" spans="1:16" s="14" customFormat="1" ht="12.75">
      <c r="A155" s="28" t="s">
        <v>34</v>
      </c>
      <c r="B155" s="29">
        <f t="shared" si="4"/>
        <v>5.875000000000007</v>
      </c>
      <c r="C155" s="30">
        <v>22</v>
      </c>
      <c r="D155" s="14">
        <f t="shared" si="5"/>
        <v>142</v>
      </c>
      <c r="E155" s="114"/>
      <c r="F155" s="115"/>
      <c r="G155" s="115"/>
      <c r="H155" s="115"/>
      <c r="I155" s="115"/>
      <c r="J155" s="116"/>
      <c r="K155" s="117"/>
      <c r="L155" s="118"/>
      <c r="M155" s="118"/>
      <c r="N155" s="119"/>
      <c r="O155" s="114"/>
      <c r="P155" s="116"/>
    </row>
    <row r="156" spans="1:16" s="14" customFormat="1" ht="12.75">
      <c r="A156" s="28" t="s">
        <v>34</v>
      </c>
      <c r="B156" s="29">
        <f t="shared" si="4"/>
        <v>5.916666666666674</v>
      </c>
      <c r="C156" s="30">
        <v>23</v>
      </c>
      <c r="D156" s="14">
        <f t="shared" si="5"/>
        <v>143</v>
      </c>
      <c r="E156" s="114"/>
      <c r="F156" s="115"/>
      <c r="G156" s="115"/>
      <c r="H156" s="115"/>
      <c r="I156" s="115"/>
      <c r="J156" s="116"/>
      <c r="K156" s="117"/>
      <c r="L156" s="118"/>
      <c r="M156" s="118"/>
      <c r="N156" s="119"/>
      <c r="O156" s="114"/>
      <c r="P156" s="116"/>
    </row>
    <row r="157" spans="1:16" s="14" customFormat="1" ht="12.75">
      <c r="A157" s="28" t="s">
        <v>34</v>
      </c>
      <c r="B157" s="29">
        <f t="shared" si="4"/>
        <v>5.958333333333341</v>
      </c>
      <c r="C157" s="30">
        <v>24</v>
      </c>
      <c r="D157" s="14">
        <f t="shared" si="5"/>
        <v>144</v>
      </c>
      <c r="E157" s="135"/>
      <c r="F157" s="136"/>
      <c r="G157" s="136"/>
      <c r="H157" s="136"/>
      <c r="I157" s="136"/>
      <c r="J157" s="137"/>
      <c r="K157" s="138"/>
      <c r="L157" s="139"/>
      <c r="M157" s="139"/>
      <c r="N157" s="140"/>
      <c r="O157" s="135"/>
      <c r="P157" s="137"/>
    </row>
    <row r="158" spans="1:16" s="14" customFormat="1" ht="12.75">
      <c r="A158" s="28" t="s">
        <v>35</v>
      </c>
      <c r="B158" s="29">
        <f t="shared" si="4"/>
        <v>6.000000000000008</v>
      </c>
      <c r="C158" s="30">
        <v>1</v>
      </c>
      <c r="D158" s="14">
        <f t="shared" si="5"/>
        <v>145</v>
      </c>
      <c r="E158" s="106"/>
      <c r="F158" s="107"/>
      <c r="G158" s="107"/>
      <c r="H158" s="107"/>
      <c r="I158" s="107"/>
      <c r="J158" s="108"/>
      <c r="K158" s="109"/>
      <c r="L158" s="110"/>
      <c r="M158" s="110"/>
      <c r="N158" s="111"/>
      <c r="O158" s="106"/>
      <c r="P158" s="108"/>
    </row>
    <row r="159" spans="1:16" s="14" customFormat="1" ht="12.75" customHeight="1">
      <c r="A159" s="28" t="s">
        <v>35</v>
      </c>
      <c r="B159" s="29">
        <f t="shared" si="4"/>
        <v>6.041666666666675</v>
      </c>
      <c r="C159" s="30">
        <v>2</v>
      </c>
      <c r="D159" s="14">
        <f t="shared" si="5"/>
        <v>146</v>
      </c>
      <c r="E159" s="114"/>
      <c r="F159" s="115"/>
      <c r="G159" s="115"/>
      <c r="H159" s="115"/>
      <c r="I159" s="115"/>
      <c r="J159" s="116"/>
      <c r="K159" s="117"/>
      <c r="L159" s="118"/>
      <c r="M159" s="118"/>
      <c r="N159" s="119"/>
      <c r="O159" s="114"/>
      <c r="P159" s="116"/>
    </row>
    <row r="160" spans="1:16" s="14" customFormat="1" ht="12.75">
      <c r="A160" s="28" t="s">
        <v>35</v>
      </c>
      <c r="B160" s="29">
        <f t="shared" si="4"/>
        <v>6.083333333333342</v>
      </c>
      <c r="C160" s="30">
        <v>3</v>
      </c>
      <c r="D160" s="14">
        <f t="shared" si="5"/>
        <v>147</v>
      </c>
      <c r="E160" s="114"/>
      <c r="F160" s="115"/>
      <c r="G160" s="115"/>
      <c r="H160" s="115"/>
      <c r="I160" s="115"/>
      <c r="J160" s="116"/>
      <c r="K160" s="117"/>
      <c r="L160" s="118"/>
      <c r="M160" s="118"/>
      <c r="N160" s="119"/>
      <c r="O160" s="114"/>
      <c r="P160" s="116"/>
    </row>
    <row r="161" spans="1:16" s="14" customFormat="1" ht="12.75">
      <c r="A161" s="28" t="s">
        <v>35</v>
      </c>
      <c r="B161" s="29">
        <f t="shared" si="4"/>
        <v>6.125000000000009</v>
      </c>
      <c r="C161" s="30">
        <v>4</v>
      </c>
      <c r="D161" s="14">
        <f t="shared" si="5"/>
        <v>148</v>
      </c>
      <c r="E161" s="114"/>
      <c r="F161" s="115"/>
      <c r="G161" s="115"/>
      <c r="H161" s="115"/>
      <c r="I161" s="115"/>
      <c r="J161" s="116"/>
      <c r="K161" s="117"/>
      <c r="L161" s="118"/>
      <c r="M161" s="118"/>
      <c r="N161" s="119"/>
      <c r="O161" s="114"/>
      <c r="P161" s="116"/>
    </row>
    <row r="162" spans="1:16" s="14" customFormat="1" ht="12.75">
      <c r="A162" s="28" t="s">
        <v>35</v>
      </c>
      <c r="B162" s="29">
        <f t="shared" si="4"/>
        <v>6.166666666666676</v>
      </c>
      <c r="C162" s="30">
        <v>5</v>
      </c>
      <c r="D162" s="14">
        <f t="shared" si="5"/>
        <v>149</v>
      </c>
      <c r="E162" s="114"/>
      <c r="F162" s="115"/>
      <c r="G162" s="115"/>
      <c r="H162" s="115"/>
      <c r="I162" s="115"/>
      <c r="J162" s="116"/>
      <c r="K162" s="117"/>
      <c r="L162" s="118"/>
      <c r="M162" s="118"/>
      <c r="N162" s="119"/>
      <c r="O162" s="114"/>
      <c r="P162" s="116"/>
    </row>
    <row r="163" spans="1:16" s="14" customFormat="1" ht="12.75">
      <c r="A163" s="28" t="s">
        <v>35</v>
      </c>
      <c r="B163" s="29">
        <f t="shared" si="4"/>
        <v>6.208333333333343</v>
      </c>
      <c r="C163" s="30">
        <v>6</v>
      </c>
      <c r="D163" s="14">
        <f t="shared" si="5"/>
        <v>150</v>
      </c>
      <c r="E163" s="114"/>
      <c r="F163" s="115"/>
      <c r="G163" s="115"/>
      <c r="H163" s="115"/>
      <c r="I163" s="115"/>
      <c r="J163" s="116"/>
      <c r="K163" s="117"/>
      <c r="L163" s="118"/>
      <c r="M163" s="118"/>
      <c r="N163" s="119"/>
      <c r="O163" s="114"/>
      <c r="P163" s="116"/>
    </row>
    <row r="164" spans="1:16" s="14" customFormat="1" ht="12.75">
      <c r="A164" s="28" t="s">
        <v>35</v>
      </c>
      <c r="B164" s="29">
        <f t="shared" si="4"/>
        <v>6.25000000000001</v>
      </c>
      <c r="C164" s="30">
        <v>7</v>
      </c>
      <c r="D164" s="14">
        <f t="shared" si="5"/>
        <v>151</v>
      </c>
      <c r="E164" s="114"/>
      <c r="F164" s="115"/>
      <c r="G164" s="115"/>
      <c r="H164" s="115"/>
      <c r="I164" s="115"/>
      <c r="J164" s="116"/>
      <c r="K164" s="117"/>
      <c r="L164" s="118"/>
      <c r="M164" s="118"/>
      <c r="N164" s="119"/>
      <c r="O164" s="114"/>
      <c r="P164" s="116"/>
    </row>
    <row r="165" spans="1:16" s="14" customFormat="1" ht="12.75">
      <c r="A165" s="28" t="s">
        <v>35</v>
      </c>
      <c r="B165" s="29">
        <f t="shared" si="4"/>
        <v>6.291666666666677</v>
      </c>
      <c r="C165" s="30">
        <v>8</v>
      </c>
      <c r="D165" s="14">
        <f t="shared" si="5"/>
        <v>152</v>
      </c>
      <c r="E165" s="114"/>
      <c r="F165" s="115"/>
      <c r="G165" s="115"/>
      <c r="H165" s="115"/>
      <c r="I165" s="115"/>
      <c r="J165" s="116"/>
      <c r="K165" s="117"/>
      <c r="L165" s="118"/>
      <c r="M165" s="118"/>
      <c r="N165" s="119"/>
      <c r="O165" s="114"/>
      <c r="P165" s="116"/>
    </row>
    <row r="166" spans="1:16" s="14" customFormat="1" ht="12.75">
      <c r="A166" s="28" t="s">
        <v>35</v>
      </c>
      <c r="B166" s="29">
        <f t="shared" si="4"/>
        <v>6.333333333333344</v>
      </c>
      <c r="C166" s="30">
        <v>9</v>
      </c>
      <c r="D166" s="14">
        <f t="shared" si="5"/>
        <v>153</v>
      </c>
      <c r="E166" s="114"/>
      <c r="F166" s="115"/>
      <c r="G166" s="115"/>
      <c r="H166" s="115"/>
      <c r="I166" s="115"/>
      <c r="J166" s="116"/>
      <c r="K166" s="117"/>
      <c r="L166" s="118"/>
      <c r="M166" s="118"/>
      <c r="N166" s="119"/>
      <c r="O166" s="114"/>
      <c r="P166" s="116"/>
    </row>
    <row r="167" spans="1:16" s="14" customFormat="1" ht="12.75">
      <c r="A167" s="28" t="s">
        <v>35</v>
      </c>
      <c r="B167" s="29">
        <f t="shared" si="4"/>
        <v>6.375000000000011</v>
      </c>
      <c r="C167" s="30">
        <v>10</v>
      </c>
      <c r="D167" s="14">
        <f t="shared" si="5"/>
        <v>154</v>
      </c>
      <c r="E167" s="114"/>
      <c r="F167" s="115"/>
      <c r="G167" s="115"/>
      <c r="H167" s="115"/>
      <c r="I167" s="115"/>
      <c r="J167" s="116"/>
      <c r="K167" s="117"/>
      <c r="L167" s="118"/>
      <c r="M167" s="118"/>
      <c r="N167" s="119"/>
      <c r="O167" s="114"/>
      <c r="P167" s="116"/>
    </row>
    <row r="168" spans="1:16" s="14" customFormat="1" ht="12.75">
      <c r="A168" s="28" t="s">
        <v>35</v>
      </c>
      <c r="B168" s="29">
        <f t="shared" si="4"/>
        <v>6.416666666666678</v>
      </c>
      <c r="C168" s="30">
        <v>11</v>
      </c>
      <c r="D168" s="14">
        <f t="shared" si="5"/>
        <v>155</v>
      </c>
      <c r="E168" s="114"/>
      <c r="F168" s="115"/>
      <c r="G168" s="115"/>
      <c r="H168" s="115"/>
      <c r="I168" s="115"/>
      <c r="J168" s="116"/>
      <c r="K168" s="117"/>
      <c r="L168" s="118"/>
      <c r="M168" s="118"/>
      <c r="N168" s="119"/>
      <c r="O168" s="114"/>
      <c r="P168" s="116"/>
    </row>
    <row r="169" spans="1:16" s="14" customFormat="1" ht="12.75">
      <c r="A169" s="28" t="s">
        <v>35</v>
      </c>
      <c r="B169" s="29">
        <f t="shared" si="4"/>
        <v>6.458333333333345</v>
      </c>
      <c r="C169" s="30">
        <v>12</v>
      </c>
      <c r="D169" s="14">
        <f t="shared" si="5"/>
        <v>156</v>
      </c>
      <c r="E169" s="114"/>
      <c r="F169" s="115"/>
      <c r="G169" s="115"/>
      <c r="H169" s="115"/>
      <c r="I169" s="115"/>
      <c r="J169" s="116"/>
      <c r="K169" s="117"/>
      <c r="L169" s="118"/>
      <c r="M169" s="118"/>
      <c r="N169" s="119"/>
      <c r="O169" s="114"/>
      <c r="P169" s="116"/>
    </row>
    <row r="170" spans="1:16" s="14" customFormat="1" ht="12.75">
      <c r="A170" s="28" t="s">
        <v>35</v>
      </c>
      <c r="B170" s="29">
        <f t="shared" si="4"/>
        <v>6.5000000000000115</v>
      </c>
      <c r="C170" s="30">
        <v>13</v>
      </c>
      <c r="D170" s="14">
        <f t="shared" si="5"/>
        <v>157</v>
      </c>
      <c r="E170" s="114"/>
      <c r="F170" s="115"/>
      <c r="G170" s="115"/>
      <c r="H170" s="115"/>
      <c r="I170" s="115"/>
      <c r="J170" s="116"/>
      <c r="K170" s="117"/>
      <c r="L170" s="118"/>
      <c r="M170" s="118"/>
      <c r="N170" s="119"/>
      <c r="O170" s="114"/>
      <c r="P170" s="116"/>
    </row>
    <row r="171" spans="1:16" s="14" customFormat="1" ht="12.75">
      <c r="A171" s="28" t="s">
        <v>35</v>
      </c>
      <c r="B171" s="29">
        <f t="shared" si="4"/>
        <v>6.5416666666666785</v>
      </c>
      <c r="C171" s="30">
        <v>14</v>
      </c>
      <c r="D171" s="14">
        <f t="shared" si="5"/>
        <v>158</v>
      </c>
      <c r="E171" s="114"/>
      <c r="F171" s="115"/>
      <c r="G171" s="115"/>
      <c r="H171" s="115"/>
      <c r="I171" s="115"/>
      <c r="J171" s="116"/>
      <c r="K171" s="117"/>
      <c r="L171" s="118"/>
      <c r="M171" s="118"/>
      <c r="N171" s="119"/>
      <c r="O171" s="114"/>
      <c r="P171" s="116"/>
    </row>
    <row r="172" spans="1:16" s="14" customFormat="1" ht="12.75">
      <c r="A172" s="28" t="s">
        <v>35</v>
      </c>
      <c r="B172" s="29">
        <f t="shared" si="4"/>
        <v>6.5833333333333455</v>
      </c>
      <c r="C172" s="30">
        <v>15</v>
      </c>
      <c r="D172" s="14">
        <f t="shared" si="5"/>
        <v>159</v>
      </c>
      <c r="E172" s="114"/>
      <c r="F172" s="115"/>
      <c r="G172" s="115"/>
      <c r="H172" s="115"/>
      <c r="I172" s="115"/>
      <c r="J172" s="116"/>
      <c r="K172" s="117"/>
      <c r="L172" s="118"/>
      <c r="M172" s="118"/>
      <c r="N172" s="119"/>
      <c r="O172" s="114"/>
      <c r="P172" s="116"/>
    </row>
    <row r="173" spans="1:16" s="14" customFormat="1" ht="12.75">
      <c r="A173" s="28" t="s">
        <v>35</v>
      </c>
      <c r="B173" s="29">
        <f t="shared" si="4"/>
        <v>6.625000000000012</v>
      </c>
      <c r="C173" s="30">
        <v>16</v>
      </c>
      <c r="D173" s="14">
        <f t="shared" si="5"/>
        <v>160</v>
      </c>
      <c r="E173" s="114"/>
      <c r="F173" s="115"/>
      <c r="G173" s="115"/>
      <c r="H173" s="115"/>
      <c r="I173" s="115"/>
      <c r="J173" s="116"/>
      <c r="K173" s="117"/>
      <c r="L173" s="118"/>
      <c r="M173" s="118"/>
      <c r="N173" s="119"/>
      <c r="O173" s="114"/>
      <c r="P173" s="116"/>
    </row>
    <row r="174" spans="1:16" s="14" customFormat="1" ht="12.75">
      <c r="A174" s="28" t="s">
        <v>35</v>
      </c>
      <c r="B174" s="29">
        <f t="shared" si="4"/>
        <v>6.666666666666679</v>
      </c>
      <c r="C174" s="30">
        <v>17</v>
      </c>
      <c r="D174" s="14">
        <f t="shared" si="5"/>
        <v>161</v>
      </c>
      <c r="E174" s="114"/>
      <c r="F174" s="115"/>
      <c r="G174" s="115"/>
      <c r="H174" s="115"/>
      <c r="I174" s="115"/>
      <c r="J174" s="116"/>
      <c r="K174" s="117"/>
      <c r="L174" s="118"/>
      <c r="M174" s="118"/>
      <c r="N174" s="119"/>
      <c r="O174" s="114"/>
      <c r="P174" s="116"/>
    </row>
    <row r="175" spans="1:16" s="14" customFormat="1" ht="12.75">
      <c r="A175" s="28" t="s">
        <v>35</v>
      </c>
      <c r="B175" s="29">
        <f t="shared" si="4"/>
        <v>6.708333333333346</v>
      </c>
      <c r="C175" s="30">
        <v>18</v>
      </c>
      <c r="D175" s="14">
        <f t="shared" si="5"/>
        <v>162</v>
      </c>
      <c r="E175" s="114"/>
      <c r="F175" s="115"/>
      <c r="G175" s="115"/>
      <c r="H175" s="115"/>
      <c r="I175" s="115"/>
      <c r="J175" s="116"/>
      <c r="K175" s="117"/>
      <c r="L175" s="118"/>
      <c r="M175" s="118"/>
      <c r="N175" s="119"/>
      <c r="O175" s="114"/>
      <c r="P175" s="116"/>
    </row>
    <row r="176" spans="1:16" s="14" customFormat="1" ht="12.75">
      <c r="A176" s="28" t="s">
        <v>35</v>
      </c>
      <c r="B176" s="29">
        <f t="shared" si="4"/>
        <v>6.750000000000013</v>
      </c>
      <c r="C176" s="30">
        <v>19</v>
      </c>
      <c r="D176" s="14">
        <f t="shared" si="5"/>
        <v>163</v>
      </c>
      <c r="E176" s="114"/>
      <c r="F176" s="115"/>
      <c r="G176" s="115"/>
      <c r="H176" s="115"/>
      <c r="I176" s="115"/>
      <c r="J176" s="116"/>
      <c r="K176" s="117"/>
      <c r="L176" s="118"/>
      <c r="M176" s="118"/>
      <c r="N176" s="119"/>
      <c r="O176" s="114"/>
      <c r="P176" s="116"/>
    </row>
    <row r="177" spans="1:16" s="14" customFormat="1" ht="12.75">
      <c r="A177" s="28" t="s">
        <v>35</v>
      </c>
      <c r="B177" s="29">
        <f t="shared" si="4"/>
        <v>6.79166666666668</v>
      </c>
      <c r="C177" s="30">
        <v>20</v>
      </c>
      <c r="D177" s="14">
        <f t="shared" si="5"/>
        <v>164</v>
      </c>
      <c r="E177" s="114"/>
      <c r="F177" s="115"/>
      <c r="G177" s="115"/>
      <c r="H177" s="115"/>
      <c r="I177" s="115"/>
      <c r="J177" s="116"/>
      <c r="K177" s="117"/>
      <c r="L177" s="118"/>
      <c r="M177" s="118"/>
      <c r="N177" s="119"/>
      <c r="O177" s="114"/>
      <c r="P177" s="116"/>
    </row>
    <row r="178" spans="1:16" s="14" customFormat="1" ht="12.75">
      <c r="A178" s="28" t="s">
        <v>35</v>
      </c>
      <c r="B178" s="29">
        <f t="shared" si="4"/>
        <v>6.833333333333347</v>
      </c>
      <c r="C178" s="30">
        <v>21</v>
      </c>
      <c r="D178" s="14">
        <f t="shared" si="5"/>
        <v>165</v>
      </c>
      <c r="E178" s="114"/>
      <c r="F178" s="115"/>
      <c r="G178" s="115"/>
      <c r="H178" s="115"/>
      <c r="I178" s="115"/>
      <c r="J178" s="116"/>
      <c r="K178" s="117"/>
      <c r="L178" s="118"/>
      <c r="M178" s="118"/>
      <c r="N178" s="119"/>
      <c r="O178" s="114"/>
      <c r="P178" s="116"/>
    </row>
    <row r="179" spans="1:16" s="14" customFormat="1" ht="12.75">
      <c r="A179" s="28" t="s">
        <v>35</v>
      </c>
      <c r="B179" s="29">
        <f t="shared" si="4"/>
        <v>6.875000000000014</v>
      </c>
      <c r="C179" s="30">
        <v>22</v>
      </c>
      <c r="D179" s="14">
        <f t="shared" si="5"/>
        <v>166</v>
      </c>
      <c r="E179" s="114"/>
      <c r="F179" s="115"/>
      <c r="G179" s="115"/>
      <c r="H179" s="115"/>
      <c r="I179" s="115"/>
      <c r="J179" s="116"/>
      <c r="K179" s="117"/>
      <c r="L179" s="118"/>
      <c r="M179" s="118"/>
      <c r="N179" s="119"/>
      <c r="O179" s="114"/>
      <c r="P179" s="116"/>
    </row>
    <row r="180" spans="1:16" s="14" customFormat="1" ht="12.75">
      <c r="A180" s="28" t="s">
        <v>35</v>
      </c>
      <c r="B180" s="29">
        <f t="shared" si="4"/>
        <v>6.916666666666681</v>
      </c>
      <c r="C180" s="30">
        <v>23</v>
      </c>
      <c r="D180" s="14">
        <f t="shared" si="5"/>
        <v>167</v>
      </c>
      <c r="E180" s="114"/>
      <c r="F180" s="115"/>
      <c r="G180" s="115"/>
      <c r="H180" s="115"/>
      <c r="I180" s="115"/>
      <c r="J180" s="116"/>
      <c r="K180" s="117"/>
      <c r="L180" s="118"/>
      <c r="M180" s="118"/>
      <c r="N180" s="119"/>
      <c r="O180" s="114"/>
      <c r="P180" s="116"/>
    </row>
    <row r="181" spans="1:16" s="14" customFormat="1" ht="12.75">
      <c r="A181" s="28" t="s">
        <v>35</v>
      </c>
      <c r="B181" s="29">
        <f t="shared" si="4"/>
        <v>6.958333333333348</v>
      </c>
      <c r="C181" s="30">
        <v>24</v>
      </c>
      <c r="D181" s="14">
        <f t="shared" si="5"/>
        <v>168</v>
      </c>
      <c r="E181" s="135"/>
      <c r="F181" s="136"/>
      <c r="G181" s="136"/>
      <c r="H181" s="136"/>
      <c r="I181" s="136"/>
      <c r="J181" s="137"/>
      <c r="K181" s="138"/>
      <c r="L181" s="139"/>
      <c r="M181" s="139"/>
      <c r="N181" s="140"/>
      <c r="O181" s="135"/>
      <c r="P181" s="137"/>
    </row>
    <row r="182" spans="1:16" s="34" customFormat="1" ht="12.75">
      <c r="A182" s="31"/>
      <c r="B182" s="32"/>
      <c r="C182" s="33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1:16" s="14" customFormat="1" ht="12.75">
      <c r="A183" s="28"/>
      <c r="B183" s="29"/>
      <c r="C183" s="29"/>
      <c r="D183" s="36" t="s">
        <v>36</v>
      </c>
      <c r="E183" s="37">
        <f>SUM(E14:E181)</f>
        <v>0</v>
      </c>
      <c r="F183" s="37">
        <f aca="true" t="shared" si="6" ref="F183:P183">SUM(F14:F181)</f>
        <v>0</v>
      </c>
      <c r="G183" s="37">
        <f t="shared" si="6"/>
        <v>0</v>
      </c>
      <c r="H183" s="37">
        <f t="shared" si="6"/>
        <v>0</v>
      </c>
      <c r="I183" s="37">
        <f t="shared" si="6"/>
        <v>0</v>
      </c>
      <c r="J183" s="37">
        <f t="shared" si="6"/>
        <v>0</v>
      </c>
      <c r="K183" s="37">
        <f t="shared" si="6"/>
        <v>0</v>
      </c>
      <c r="L183" s="37">
        <f t="shared" si="6"/>
        <v>0</v>
      </c>
      <c r="M183" s="37">
        <f t="shared" si="6"/>
        <v>0</v>
      </c>
      <c r="N183" s="37">
        <f t="shared" si="6"/>
        <v>0</v>
      </c>
      <c r="O183" s="37">
        <f t="shared" si="6"/>
        <v>0</v>
      </c>
      <c r="P183" s="37">
        <f t="shared" si="6"/>
        <v>0</v>
      </c>
    </row>
    <row r="184" spans="1:16" s="14" customFormat="1" ht="12.75">
      <c r="A184" s="28"/>
      <c r="D184" s="36" t="s">
        <v>37</v>
      </c>
      <c r="E184" s="37">
        <f>E183*(31/7)</f>
        <v>0</v>
      </c>
      <c r="F184" s="37">
        <f>F183*(28/7)</f>
        <v>0</v>
      </c>
      <c r="G184" s="37">
        <f>G183*(31/7)</f>
        <v>0</v>
      </c>
      <c r="H184" s="37">
        <f>H183*(30/7)</f>
        <v>0</v>
      </c>
      <c r="I184" s="37">
        <f>I183*(31/7)</f>
        <v>0</v>
      </c>
      <c r="J184" s="37">
        <f>J183*(30/7)</f>
        <v>0</v>
      </c>
      <c r="K184" s="37">
        <f>K183*(31/7)</f>
        <v>0</v>
      </c>
      <c r="L184" s="37">
        <f>L183*(31/7)</f>
        <v>0</v>
      </c>
      <c r="M184" s="37">
        <f>M183*(30/7)</f>
        <v>0</v>
      </c>
      <c r="N184" s="37">
        <f>N183*(31/7)</f>
        <v>0</v>
      </c>
      <c r="O184" s="37">
        <f>O183*(30/7)</f>
        <v>0</v>
      </c>
      <c r="P184" s="37">
        <f>P183*(31/7)</f>
        <v>0</v>
      </c>
    </row>
    <row r="185" spans="1:16" s="14" customFormat="1" ht="12.75">
      <c r="A185" s="28"/>
      <c r="D185" s="36" t="s">
        <v>38</v>
      </c>
      <c r="E185" s="38" t="e">
        <f aca="true" t="shared" si="7" ref="E185:P185">E184/SUM($E$184:$P$184)</f>
        <v>#DIV/0!</v>
      </c>
      <c r="F185" s="38" t="e">
        <f t="shared" si="7"/>
        <v>#DIV/0!</v>
      </c>
      <c r="G185" s="38" t="e">
        <f t="shared" si="7"/>
        <v>#DIV/0!</v>
      </c>
      <c r="H185" s="38" t="e">
        <f t="shared" si="7"/>
        <v>#DIV/0!</v>
      </c>
      <c r="I185" s="38" t="e">
        <f t="shared" si="7"/>
        <v>#DIV/0!</v>
      </c>
      <c r="J185" s="38" t="e">
        <f t="shared" si="7"/>
        <v>#DIV/0!</v>
      </c>
      <c r="K185" s="38" t="e">
        <f t="shared" si="7"/>
        <v>#DIV/0!</v>
      </c>
      <c r="L185" s="38" t="e">
        <f t="shared" si="7"/>
        <v>#DIV/0!</v>
      </c>
      <c r="M185" s="38" t="e">
        <f t="shared" si="7"/>
        <v>#DIV/0!</v>
      </c>
      <c r="N185" s="38" t="e">
        <f t="shared" si="7"/>
        <v>#DIV/0!</v>
      </c>
      <c r="O185" s="38" t="e">
        <f t="shared" si="7"/>
        <v>#DIV/0!</v>
      </c>
      <c r="P185" s="38" t="e">
        <f t="shared" si="7"/>
        <v>#DIV/0!</v>
      </c>
    </row>
    <row r="186" spans="1:16" s="14" customFormat="1" ht="12.75">
      <c r="A186" s="28"/>
      <c r="D186" s="36"/>
      <c r="E186" s="39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</row>
    <row r="187" spans="1:16" s="14" customFormat="1" ht="12.75">
      <c r="A187" s="28"/>
      <c r="C187" s="41"/>
      <c r="D187" s="41" t="s">
        <v>39</v>
      </c>
      <c r="E187" s="42" t="e">
        <f>SUM(E14:E19,E36:E43,E60:E67,E84:E91,E108:E115,E132:E181)*(31/7)/(SUM($E$14:$P$181)*(52.1428571/12))</f>
        <v>#DIV/0!</v>
      </c>
      <c r="F187" s="42" t="e">
        <f>SUM(F14:F19,F36:F43,F60:F67,F84:F91,F108:F115,F132:F181)*(28/7)/(SUM($E$14:$P$181)*(52.1428571/12))</f>
        <v>#DIV/0!</v>
      </c>
      <c r="G187" s="42" t="e">
        <f>SUM(G14:G19,G36:G43,G60:G67,G84:G91,G108:G115,G132:G181)*(31/7)/(SUM($E$14:$P$181)*(52.1428571/12))</f>
        <v>#DIV/0!</v>
      </c>
      <c r="H187" s="42" t="e">
        <f>SUM(H14:H19,H36:H43,H60:H67,H84:H91,H108:H115,H132:H181)*(30/7)/(SUM($E$14:$P$181)*(52.1428571/12))</f>
        <v>#DIV/0!</v>
      </c>
      <c r="I187" s="42" t="e">
        <f>SUM(I14:I19,I36:I43,I60:I67,I84:I91,I108:I115,I132:I181)*(31/7)/(SUM($E$14:$P$181)*(52.1428571/12))</f>
        <v>#DIV/0!</v>
      </c>
      <c r="J187" s="42" t="e">
        <f>SUM(J14:J19,J36:J43,J60:J67,J84:J91,J108:J115,J132:J181)*(30/7)/(SUM($E$14:$P$181)*(52.1428571/12))</f>
        <v>#DIV/0!</v>
      </c>
      <c r="K187" s="42"/>
      <c r="L187" s="42"/>
      <c r="M187" s="42"/>
      <c r="N187" s="42"/>
      <c r="O187" s="42" t="e">
        <f>SUM(O14:O19,O36:O43,O60:O67,O84:O91,O108:O115,O132:O181)*(30/7)/(SUM($E$14:$P$181)*(52.1428571/12))</f>
        <v>#DIV/0!</v>
      </c>
      <c r="P187" s="42" t="e">
        <f>SUM(P14:P19,P36:P43,P60:P67,P84:P91,P108:P115,P132:P181)*(31/7)/(SUM($E$14:$P$181)*(52.1428571/12))</f>
        <v>#DIV/0!</v>
      </c>
    </row>
    <row r="188" spans="1:16" s="14" customFormat="1" ht="12.75">
      <c r="A188" s="28"/>
      <c r="C188" s="43"/>
      <c r="D188" s="43" t="s">
        <v>40</v>
      </c>
      <c r="E188" s="44" t="e">
        <f>SUM(E20:E26,E44:E50,E68:E74,E92:E98,E116:E122,E83,E59,E35,E107,E131)*(31/7)/(SUM($E$14:$P$181)*(52.1428571/12))</f>
        <v>#DIV/0!</v>
      </c>
      <c r="F188" s="44" t="e">
        <f>SUM(F20:F26,F44:F50,F68:F74,F92:F98,F116:F122,F35,F59,F83,F107,F131)*(28/7)/(SUM($E$14:$P$181)*(52.1428571/12))</f>
        <v>#DIV/0!</v>
      </c>
      <c r="G188" s="44" t="e">
        <f>SUM(G20:G26,G44:G50,G68:G74,G92:G98,G116:G122,G35,G59,G83,G107,G131)*(31/7)/(SUM($E$14:$P$181)*(52.1428571/12))</f>
        <v>#DIV/0!</v>
      </c>
      <c r="H188" s="44" t="e">
        <f>SUM(H20:H26,H44:H50,H68:H74,H92:H98,H116:H122,H35,H59,H83,H107,H131)*(30/7)/(SUM($E$14:$P$181)*(52.1428571/12))</f>
        <v>#DIV/0!</v>
      </c>
      <c r="I188" s="44" t="e">
        <f>SUM(I20:I26,I44:I50,I68:I74,I92:I98,I116:I122,I35,I59,I83,I107,I131)*(31/7)/(SUM($E$14:$P$181)*(52.1428571/12))</f>
        <v>#DIV/0!</v>
      </c>
      <c r="J188" s="44" t="e">
        <f>SUM(J20:J26,J44:J50,J68:J74,J92:J98,J116:J122,J35,J59,J83,J107,J131)*(30/7)/(SUM($E$14:$P$181)*(52.1428571/12))</f>
        <v>#DIV/0!</v>
      </c>
      <c r="K188" s="44"/>
      <c r="L188" s="44"/>
      <c r="M188" s="44"/>
      <c r="N188" s="44"/>
      <c r="O188" s="44" t="e">
        <f>SUM(O20:O26,O44:O50,O68:O74,O92:O98,O116:O122,O36,O59,O83,O107,O131)*(30/7)/(SUM($E$14:$P$181)*(52.1428571/12))</f>
        <v>#DIV/0!</v>
      </c>
      <c r="P188" s="44" t="e">
        <f>SUM(P20:P26,P44:P50,P68:P74,P92:P98,P116:P122,P36,P59,P83,P107,P131)*(31/7)/(SUM($E$14:$P$181)*(52.1428571/12))</f>
        <v>#DIV/0!</v>
      </c>
    </row>
    <row r="189" spans="1:16" s="14" customFormat="1" ht="12.75">
      <c r="A189" s="28"/>
      <c r="C189" s="45"/>
      <c r="D189" s="45" t="s">
        <v>41</v>
      </c>
      <c r="E189" s="46" t="e">
        <f>SUM(E27:E34,E51:E58,E75:E82,E99:E106,E123:E130)*(31/7)/(SUM($E$14:$P$181)*(52.1428571/12))</f>
        <v>#DIV/0!</v>
      </c>
      <c r="F189" s="46" t="e">
        <f>SUM(F27:F34,F51:F58,F75:F82,F99:F106,F123:F130)*(28/7)/(SUM($E$14:$P$181)*(52.1428571/12))</f>
        <v>#DIV/0!</v>
      </c>
      <c r="G189" s="46" t="e">
        <f>SUM(G27:G34,G51:G58,G75:G82,G99:G106,G123:G130)*(31/7)/(SUM($E$14:$P$181)*(52.1428571/12))</f>
        <v>#DIV/0!</v>
      </c>
      <c r="H189" s="46" t="e">
        <f>SUM(H27:H34,H51:H58,H75:H82,H99:H106,H123:H130)*(30/7)/(SUM($E$14:$P$181)*(52.1428571/12))</f>
        <v>#DIV/0!</v>
      </c>
      <c r="I189" s="46" t="e">
        <f>SUM(I27:I34,I51:I58,I75:I82,I99:I106,I123:I130)*(31/7)/(SUM($E$14:$P$181)*(52.1428571/12))</f>
        <v>#DIV/0!</v>
      </c>
      <c r="J189" s="46" t="e">
        <f>SUM(J27:J34,J51:J58,J75:J82,J99:J106,J123:J130)*(30/7)/(SUM($E$14:$P$181)*(52.1428571/12))</f>
        <v>#DIV/0!</v>
      </c>
      <c r="K189" s="46"/>
      <c r="L189" s="46"/>
      <c r="M189" s="46"/>
      <c r="N189" s="46"/>
      <c r="O189" s="46" t="e">
        <f>SUM(O27:O34,O51:O58,O75:O82,O99:O106,O123:O130)*(30/7)/(SUM($E$14:$P$181)*(52.1428571/12))</f>
        <v>#DIV/0!</v>
      </c>
      <c r="P189" s="46" t="e">
        <f>SUM(P27:P34,P51:P58,P75:P82,P99:P106,P123:P130)*(31/7)/(SUM($E$14:$P$181)*(52.1428571/12))</f>
        <v>#DIV/0!</v>
      </c>
    </row>
    <row r="190" spans="3:16" s="14" customFormat="1" ht="12.75">
      <c r="C190" s="47"/>
      <c r="D190" s="47" t="s">
        <v>42</v>
      </c>
      <c r="E190" s="48"/>
      <c r="F190" s="48"/>
      <c r="G190" s="48"/>
      <c r="H190" s="48"/>
      <c r="I190" s="48"/>
      <c r="J190" s="48"/>
      <c r="K190" s="48" t="e">
        <f>SUM(K14:K19,K37:K43,K61:K67,K85:K91,K109:K115,K133:K181)*(31/7)/(SUM($E$14:$P$181)*(52.1428571/12))</f>
        <v>#DIV/0!</v>
      </c>
      <c r="L190" s="48" t="e">
        <f>SUM(L14:L19,L37:L43,L61:L67,L85:L91,L109:L115,L133:L181)*(31/7)/(SUM($E$14:$P$181)*(52.1428571/12))</f>
        <v>#DIV/0!</v>
      </c>
      <c r="M190" s="48" t="e">
        <f>SUM(M14:M19,M37:M43,M61:M67,M85:M91,M109:M115,M133:M181)*(30/7)/(SUM($E$14:$P$181)*(52.1428571/12))</f>
        <v>#DIV/0!</v>
      </c>
      <c r="N190" s="48" t="e">
        <f>SUM(N14:N19,N37:N43,N61:N67,N85:N91,N109:N115,N133:N181)*(31/7)/(SUM($E$14:$P$181)*(52.1428571/12))</f>
        <v>#DIV/0!</v>
      </c>
      <c r="O190" s="48"/>
      <c r="P190" s="48"/>
    </row>
    <row r="191" spans="1:16" s="14" customFormat="1" ht="12.75">
      <c r="A191" s="28"/>
      <c r="C191" s="49"/>
      <c r="D191" s="49" t="s">
        <v>43</v>
      </c>
      <c r="E191" s="50"/>
      <c r="F191" s="50"/>
      <c r="G191" s="50"/>
      <c r="H191" s="50"/>
      <c r="I191" s="50"/>
      <c r="J191" s="50"/>
      <c r="K191" s="50" t="e">
        <f>SUM(K20:K24,K33:K36,K44:K48,K57:K60,K68:K72,K81:K84,K92:K96,K105:K108,K116:K120,K129:K132)*(31/7)/(SUM($E$14:$P$181)*(52.1428571/12))</f>
        <v>#DIV/0!</v>
      </c>
      <c r="L191" s="50" t="e">
        <f>SUM(L20:L24,L33:L36,L44:L48,L57:L60,L68:L72,L81:L84,L92:L96,L105:L108,L116:L120,L129:L132)*(31/7)/(SUM($E$14:$P$181)*(52.1428571/12))</f>
        <v>#DIV/0!</v>
      </c>
      <c r="M191" s="50" t="e">
        <f>SUM(M20:M24,M33:M36,M44:M48,M57:M60,M68:M72,M81:M84,M92:M96,M105:M108,M116:M120,M129:M132)*(30/7)/(SUM($E$14:$P$181)*(52.1428571/12))</f>
        <v>#DIV/0!</v>
      </c>
      <c r="N191" s="50" t="e">
        <f>SUM(N20:N24,N33:N36,N44:N48,N57:N60,N68:N72,N81:N84,N92:N96,N105:N108,N116:N120,N129:N132)*(31/7)/(SUM($E$14:$P$181)*(52.1428571/12))</f>
        <v>#DIV/0!</v>
      </c>
      <c r="O191" s="50"/>
      <c r="P191" s="50"/>
    </row>
    <row r="192" spans="1:16" s="14" customFormat="1" ht="12.75">
      <c r="A192" s="28"/>
      <c r="C192" s="51"/>
      <c r="D192" s="51" t="s">
        <v>44</v>
      </c>
      <c r="E192" s="52"/>
      <c r="F192" s="52"/>
      <c r="G192" s="52"/>
      <c r="H192" s="52"/>
      <c r="I192" s="52"/>
      <c r="J192" s="52"/>
      <c r="K192" s="52" t="e">
        <f>SUM(K25:K32,K49:K56,K73:K80,K97:K104,K121:K128)*(31/7)/(SUM($E$14:$P$181)*(52.1428571/12))</f>
        <v>#DIV/0!</v>
      </c>
      <c r="L192" s="52" t="e">
        <f>SUM(L25:L32,L49:L56,L73:L80,L97:L104,L121:L128)*(31/7)/(SUM($E$14:$P$181)*(52.1428571/12))</f>
        <v>#DIV/0!</v>
      </c>
      <c r="M192" s="52" t="e">
        <f>SUM(M25:M32,M49:M56,M73:M80,M97:M104,M121:M128)*(30/7)/(SUM($E$14:$P$181)*(52.1428571/12))</f>
        <v>#DIV/0!</v>
      </c>
      <c r="N192" s="52" t="e">
        <f>SUM(N25:N32,N49:N56,N73:N80,N97:N104,N121:N128)*(31/7)/(SUM($E$14:$P$181)*(52.1428571/12))</f>
        <v>#DIV/0!</v>
      </c>
      <c r="O192" s="52"/>
      <c r="P192" s="52"/>
    </row>
    <row r="193" spans="1:16" s="14" customFormat="1" ht="12.75">
      <c r="A193" s="28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</row>
    <row r="194" spans="1:16" s="14" customFormat="1" ht="25.5">
      <c r="A194" s="28"/>
      <c r="E194" s="53" t="s">
        <v>39</v>
      </c>
      <c r="F194" s="54" t="s">
        <v>40</v>
      </c>
      <c r="G194" s="55" t="s">
        <v>41</v>
      </c>
      <c r="H194" s="56" t="s">
        <v>42</v>
      </c>
      <c r="I194" s="57" t="s">
        <v>43</v>
      </c>
      <c r="J194" s="58" t="s">
        <v>44</v>
      </c>
      <c r="K194" s="59"/>
      <c r="L194" s="59"/>
      <c r="M194" s="59"/>
      <c r="N194" s="59"/>
      <c r="O194" s="59"/>
      <c r="P194" s="59"/>
    </row>
    <row r="195" spans="1:16" s="14" customFormat="1" ht="12.75">
      <c r="A195" s="28"/>
      <c r="D195" s="36" t="s">
        <v>45</v>
      </c>
      <c r="E195" s="60">
        <f>IF(ISERR(SUM(E187:P187)),0,SUM(E187:P187))</f>
        <v>0</v>
      </c>
      <c r="F195" s="61">
        <f>IF(ISERR(SUM(E188:P188)),0,SUM(E188:P188))</f>
        <v>0</v>
      </c>
      <c r="G195" s="62">
        <f>IF(ISERR(SUM(E189:P189)),0,SUM(E189:P189))</f>
        <v>0</v>
      </c>
      <c r="H195" s="63">
        <f>IF(ISERR(SUM(E190:P190)),0,SUM(E190:P190))</f>
        <v>0</v>
      </c>
      <c r="I195" s="64">
        <f>IF(ISERR(SUM(E191:P191)),0,SUM(E191:P191))</f>
        <v>0</v>
      </c>
      <c r="J195" s="65">
        <f>IF(ISERR(SUM(E192:P192)),0,SUM(E192:P192))</f>
        <v>0</v>
      </c>
      <c r="K195" s="66"/>
      <c r="L195" s="59"/>
      <c r="M195" s="59"/>
      <c r="N195" s="59"/>
      <c r="O195" s="59"/>
      <c r="P195" s="59"/>
    </row>
    <row r="196" s="14" customFormat="1" ht="12.75">
      <c r="A196" s="28"/>
    </row>
    <row r="197" spans="1:5" s="14" customFormat="1" ht="12.75">
      <c r="A197" s="28"/>
      <c r="C197" s="14" t="s">
        <v>90</v>
      </c>
      <c r="D197" s="67"/>
      <c r="E197" s="28"/>
    </row>
    <row r="198" spans="1:10" s="14" customFormat="1" ht="12.75">
      <c r="A198" s="28"/>
      <c r="D198" s="67" t="s">
        <v>89</v>
      </c>
      <c r="E198" s="169">
        <v>0.18499393302052192</v>
      </c>
      <c r="F198" s="169">
        <v>0.27670481760870747</v>
      </c>
      <c r="G198" s="169">
        <v>0.1857800149425974</v>
      </c>
      <c r="H198" s="169">
        <v>0.10072035269376368</v>
      </c>
      <c r="I198" s="169">
        <v>0.07007798670803188</v>
      </c>
      <c r="J198" s="169">
        <v>0.18172289502637742</v>
      </c>
    </row>
    <row r="199" spans="1:10" s="14" customFormat="1" ht="12.75">
      <c r="A199" s="28"/>
      <c r="D199" s="67" t="s">
        <v>91</v>
      </c>
      <c r="E199" s="169">
        <v>0.18254702323430172</v>
      </c>
      <c r="F199" s="169">
        <v>0.2462174233925055</v>
      </c>
      <c r="G199" s="169">
        <v>0.1966958585094763</v>
      </c>
      <c r="H199" s="169">
        <v>0.10894546914291595</v>
      </c>
      <c r="I199" s="169">
        <v>0.10050556717950987</v>
      </c>
      <c r="J199" s="169">
        <v>0.16508865854129073</v>
      </c>
    </row>
    <row r="200" s="14" customFormat="1" ht="12.75">
      <c r="A200" s="28"/>
    </row>
    <row r="201" s="14" customFormat="1" ht="12.75">
      <c r="A201" s="28"/>
    </row>
    <row r="202" s="14" customFormat="1" ht="12.75">
      <c r="A202" s="28"/>
    </row>
    <row r="203" s="14" customFormat="1" ht="12.75">
      <c r="A203" s="28"/>
    </row>
    <row r="204" s="14" customFormat="1" ht="12.75">
      <c r="A204" s="28"/>
    </row>
    <row r="205" s="14" customFormat="1" ht="12.75">
      <c r="A205" s="28"/>
    </row>
    <row r="206" s="14" customFormat="1" ht="12.75">
      <c r="A206" s="28"/>
    </row>
    <row r="207" s="14" customFormat="1" ht="12.75">
      <c r="A207" s="28"/>
    </row>
    <row r="208" s="14" customFormat="1" ht="12.75">
      <c r="A208" s="28"/>
    </row>
    <row r="209" s="14" customFormat="1" ht="12.75">
      <c r="A209" s="28"/>
    </row>
    <row r="210" s="14" customFormat="1" ht="12.75">
      <c r="A210" s="28"/>
    </row>
    <row r="211" s="14" customFormat="1" ht="12.75">
      <c r="A211" s="28"/>
    </row>
    <row r="212" s="14" customFormat="1" ht="12.75">
      <c r="A212" s="28"/>
    </row>
    <row r="213" s="14" customFormat="1" ht="12.75">
      <c r="A213" s="28"/>
    </row>
    <row r="214" s="14" customFormat="1" ht="12.75">
      <c r="A214" s="28"/>
    </row>
    <row r="215" s="14" customFormat="1" ht="12.75">
      <c r="A215" s="28"/>
    </row>
    <row r="216" s="14" customFormat="1" ht="12.75">
      <c r="A216" s="28"/>
    </row>
    <row r="217" s="14" customFormat="1" ht="12.75">
      <c r="A217" s="28"/>
    </row>
    <row r="218" s="14" customFormat="1" ht="12.75">
      <c r="A218" s="28"/>
    </row>
    <row r="219" s="14" customFormat="1" ht="12.75">
      <c r="A219" s="28"/>
    </row>
    <row r="220" s="14" customFormat="1" ht="12.75">
      <c r="A220" s="28"/>
    </row>
    <row r="221" s="14" customFormat="1" ht="12.75">
      <c r="A221" s="28"/>
    </row>
    <row r="222" s="14" customFormat="1" ht="12.75">
      <c r="A222" s="28"/>
    </row>
    <row r="223" s="14" customFormat="1" ht="12.75">
      <c r="A223" s="28"/>
    </row>
    <row r="224" s="14" customFormat="1" ht="12.75">
      <c r="A224" s="28"/>
    </row>
    <row r="225" s="14" customFormat="1" ht="12.75">
      <c r="A225" s="28"/>
    </row>
    <row r="226" s="14" customFormat="1" ht="12.75">
      <c r="A226" s="28"/>
    </row>
    <row r="227" s="14" customFormat="1" ht="12.75">
      <c r="A227" s="28"/>
    </row>
    <row r="228" s="14" customFormat="1" ht="12.75">
      <c r="A228" s="28"/>
    </row>
    <row r="229" s="14" customFormat="1" ht="12.75">
      <c r="A229" s="28"/>
    </row>
    <row r="230" s="14" customFormat="1" ht="12.75">
      <c r="A230" s="28"/>
    </row>
    <row r="231" s="14" customFormat="1" ht="12.75">
      <c r="A231" s="28"/>
    </row>
    <row r="232" s="14" customFormat="1" ht="12.75">
      <c r="A232" s="28"/>
    </row>
    <row r="233" s="14" customFormat="1" ht="12.75">
      <c r="A233" s="28"/>
    </row>
    <row r="234" s="14" customFormat="1" ht="12.75">
      <c r="A234" s="28"/>
    </row>
    <row r="235" s="5" customFormat="1" ht="12.75">
      <c r="A235" s="9"/>
    </row>
    <row r="236" s="5" customFormat="1" ht="12.75">
      <c r="A236" s="9"/>
    </row>
    <row r="237" s="5" customFormat="1" ht="12.75">
      <c r="A237" s="9"/>
    </row>
    <row r="238" s="5" customFormat="1" ht="12.75">
      <c r="A238" s="9"/>
    </row>
    <row r="239" s="5" customFormat="1" ht="12.75">
      <c r="A239" s="9"/>
    </row>
    <row r="240" s="5" customFormat="1" ht="12.75">
      <c r="A240" s="9"/>
    </row>
    <row r="241" s="5" customFormat="1" ht="12.75">
      <c r="A241" s="9"/>
    </row>
    <row r="242" s="5" customFormat="1" ht="12.75">
      <c r="A242" s="9"/>
    </row>
    <row r="243" s="5" customFormat="1" ht="12.75">
      <c r="A243" s="9"/>
    </row>
    <row r="244" s="5" customFormat="1" ht="12.75">
      <c r="A244" s="9"/>
    </row>
    <row r="245" s="5" customFormat="1" ht="12.75">
      <c r="A245" s="9"/>
    </row>
    <row r="246" s="5" customFormat="1" ht="12.75">
      <c r="A246" s="9"/>
    </row>
    <row r="247" s="5" customFormat="1" ht="12.75">
      <c r="A247" s="9"/>
    </row>
    <row r="248" s="5" customFormat="1" ht="12.75">
      <c r="A248" s="9"/>
    </row>
    <row r="249" s="5" customFormat="1" ht="12.75">
      <c r="A249" s="9"/>
    </row>
    <row r="250" s="5" customFormat="1" ht="12.75">
      <c r="A250" s="9"/>
    </row>
    <row r="251" s="5" customFormat="1" ht="12.75">
      <c r="A251" s="9"/>
    </row>
    <row r="252" s="5" customFormat="1" ht="12.75">
      <c r="A252" s="9"/>
    </row>
    <row r="253" s="5" customFormat="1" ht="12.75">
      <c r="A253" s="9"/>
    </row>
    <row r="254" s="5" customFormat="1" ht="12.75">
      <c r="A254" s="9"/>
    </row>
    <row r="255" s="5" customFormat="1" ht="12.75">
      <c r="A255" s="9"/>
    </row>
    <row r="256" s="5" customFormat="1" ht="12.75">
      <c r="A256" s="9"/>
    </row>
    <row r="257" s="5" customFormat="1" ht="12.75">
      <c r="A257" s="9"/>
    </row>
    <row r="258" s="5" customFormat="1" ht="12.75">
      <c r="A258" s="9"/>
    </row>
    <row r="259" s="5" customFormat="1" ht="12.75">
      <c r="A259" s="9"/>
    </row>
    <row r="260" s="5" customFormat="1" ht="12.75">
      <c r="A260" s="9"/>
    </row>
    <row r="261" s="5" customFormat="1" ht="12.75">
      <c r="A261" s="9"/>
    </row>
    <row r="262" s="5" customFormat="1" ht="12.75">
      <c r="A262" s="9"/>
    </row>
    <row r="263" s="5" customFormat="1" ht="12.75">
      <c r="A263" s="9"/>
    </row>
  </sheetData>
  <sheetProtection selectLockedCells="1"/>
  <mergeCells count="8">
    <mergeCell ref="C9:D9"/>
    <mergeCell ref="A10:B10"/>
    <mergeCell ref="C10:D10"/>
    <mergeCell ref="E11:P11"/>
    <mergeCell ref="E12:J12"/>
    <mergeCell ref="K12:N12"/>
    <mergeCell ref="O12:P12"/>
    <mergeCell ref="M4:P9"/>
  </mergeCells>
  <printOptions/>
  <pageMargins left="0.7" right="0.7" top="0.75" bottom="0.75" header="0.3" footer="0.3"/>
  <pageSetup fitToHeight="5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mboldyre</dc:creator>
  <cp:keywords/>
  <dc:description/>
  <cp:lastModifiedBy>Patrick David Sheats</cp:lastModifiedBy>
  <cp:lastPrinted>2010-11-10T20:36:56Z</cp:lastPrinted>
  <dcterms:created xsi:type="dcterms:W3CDTF">2010-10-08T22:09:46Z</dcterms:created>
  <dcterms:modified xsi:type="dcterms:W3CDTF">2011-09-19T20:21:49Z</dcterms:modified>
  <cp:category/>
  <cp:version/>
  <cp:contentType/>
  <cp:contentStatus/>
</cp:coreProperties>
</file>